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3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637\"/>
    </mc:Choice>
  </mc:AlternateContent>
  <xr:revisionPtr revIDLastSave="0" documentId="13_ncr:1_{1B0553C5-C49D-4D2E-A4E3-A3C72D7DBD3C}" xr6:coauthVersionLast="47" xr6:coauthVersionMax="47" xr10:uidLastSave="{00000000-0000-0000-0000-000000000000}"/>
  <bookViews>
    <workbookView xWindow="0" yWindow="1824" windowWidth="21540" windowHeight="11280" tabRatio="796" xr2:uid="{00000000-000D-0000-FFFF-FFFF00000000}"/>
  </bookViews>
  <sheets>
    <sheet name="Сводка затрат" sheetId="1" r:id="rId1"/>
    <sheet name="ССР" sheetId="2" r:id="rId2"/>
    <sheet name="ОСР 27-02-01" sheetId="3" r:id="rId3"/>
    <sheet name="ОСР 27-09-01" sheetId="4" r:id="rId4"/>
    <sheet name="ОСР 27-12-01" sheetId="5" r:id="rId5"/>
    <sheet name="Источники ЦИ" sheetId="6" r:id="rId6"/>
    <sheet name="Цена МАТ и ОБ по ТКП" sheetId="7" r:id="rId7"/>
  </sheets>
  <calcPr calcId="181029"/>
</workbook>
</file>

<file path=xl/calcChain.xml><?xml version="1.0" encoding="utf-8"?>
<calcChain xmlns="http://schemas.openxmlformats.org/spreadsheetml/2006/main">
  <c r="C29" i="1" l="1"/>
  <c r="C30" i="1" s="1"/>
  <c r="C43" i="1"/>
  <c r="I40" i="1"/>
  <c r="I39" i="1"/>
  <c r="I38" i="1"/>
  <c r="I37" i="1"/>
  <c r="I36" i="1"/>
  <c r="G63" i="2"/>
  <c r="G64" i="2" s="1"/>
  <c r="G66" i="2" s="1"/>
  <c r="G67" i="2" s="1"/>
  <c r="G68" i="2" s="1"/>
  <c r="C39" i="1" s="1"/>
  <c r="F63" i="2"/>
  <c r="F64" i="2" s="1"/>
  <c r="F66" i="2" s="1"/>
  <c r="F67" i="2" s="1"/>
  <c r="F68" i="2" s="1"/>
  <c r="G62" i="2"/>
  <c r="F62" i="2"/>
  <c r="E62" i="2"/>
  <c r="E63" i="2" s="1"/>
  <c r="E64" i="2" s="1"/>
  <c r="E66" i="2" s="1"/>
  <c r="E67" i="2" s="1"/>
  <c r="E68" i="2" s="1"/>
  <c r="D62" i="2"/>
  <c r="D63" i="2" s="1"/>
  <c r="G55" i="2"/>
  <c r="F55" i="2"/>
  <c r="E55" i="2"/>
  <c r="D55" i="2"/>
  <c r="H55" i="2" s="1"/>
  <c r="H54" i="2"/>
  <c r="G41" i="2"/>
  <c r="F41" i="2"/>
  <c r="H41" i="2" s="1"/>
  <c r="E41" i="2"/>
  <c r="D41" i="2"/>
  <c r="H40" i="2"/>
  <c r="G38" i="2"/>
  <c r="F38" i="2"/>
  <c r="E38" i="2"/>
  <c r="D38" i="2"/>
  <c r="H38" i="2" s="1"/>
  <c r="H37" i="2"/>
  <c r="G35" i="2"/>
  <c r="F35" i="2"/>
  <c r="E35" i="2"/>
  <c r="D35" i="2"/>
  <c r="H35" i="2" s="1"/>
  <c r="H34" i="2"/>
  <c r="G32" i="2"/>
  <c r="F32" i="2"/>
  <c r="E32" i="2"/>
  <c r="D32" i="2"/>
  <c r="H32" i="2" s="1"/>
  <c r="H31" i="2"/>
  <c r="G29" i="2"/>
  <c r="F29" i="2"/>
  <c r="E29" i="2"/>
  <c r="D29" i="2"/>
  <c r="H28" i="2"/>
  <c r="G23" i="2"/>
  <c r="F23" i="2"/>
  <c r="E23" i="2"/>
  <c r="D23" i="2"/>
  <c r="H22" i="2"/>
  <c r="H29" i="2" l="1"/>
  <c r="H23" i="2"/>
  <c r="C32" i="1"/>
  <c r="C34" i="1" s="1"/>
  <c r="C31" i="1"/>
  <c r="H63" i="2"/>
  <c r="D64" i="2"/>
  <c r="H62" i="2"/>
  <c r="H64" i="2" l="1"/>
  <c r="D66" i="2"/>
  <c r="D67" i="2" l="1"/>
  <c r="H66" i="2"/>
  <c r="H67" i="2" l="1"/>
  <c r="D68" i="2"/>
  <c r="H68" i="2" l="1"/>
  <c r="C37" i="1"/>
  <c r="C40" i="1" s="1"/>
  <c r="C42" i="1" l="1"/>
  <c r="C44" i="1" s="1"/>
  <c r="C46" i="1" s="1"/>
  <c r="C41" i="1"/>
</calcChain>
</file>

<file path=xl/sharedStrings.xml><?xml version="1.0" encoding="utf-8"?>
<sst xmlns="http://schemas.openxmlformats.org/spreadsheetml/2006/main" count="226" uniqueCount="130">
  <si>
    <t>СВОДКА ЗАТРАТ</t>
  </si>
  <si>
    <t>P_0637</t>
  </si>
  <si>
    <t>(идентификатор инвестиционного проекта)</t>
  </si>
  <si>
    <t>(наименование стройки)</t>
  </si>
  <si>
    <t>№ п/п</t>
  </si>
  <si>
    <t>Наименование затрат</t>
  </si>
  <si>
    <t>1.1</t>
  </si>
  <si>
    <t>1.2</t>
  </si>
  <si>
    <t>1.3</t>
  </si>
  <si>
    <t>Сметная стоимость всего, в том числе:</t>
  </si>
  <si>
    <t>2.1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</si>
  <si>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</si>
  <si>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</si>
  <si>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</si>
  <si>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</si>
  <si>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</si>
  <si>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</si>
  <si>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</si>
  <si>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</si>
  <si>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</si>
  <si>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</si>
  <si>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</si>
  <si>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</si>
  <si>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</si>
  <si>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ОСР-27-02-01</t>
  </si>
  <si>
    <t>"Реконструкция КЛ-6 кВ от РП-135 до РП-147" г.о. Самара Самарская область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</si>
  <si>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</si>
  <si>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</si>
  <si>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</si>
  <si>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</si>
  <si>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</si>
  <si>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</si>
  <si>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</si>
  <si>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</si>
  <si>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</si>
  <si>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</si>
  <si>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</si>
  <si>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</si>
  <si>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</si>
  <si>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332/пр_19.06.2020_Пр.1 п.39.2</t>
  </si>
  <si>
    <t>Затраты на строительство титульных ВЗиС, исп.при опр. сметной стоимости строительства ОКС 2,5%*0,8 2%</t>
  </si>
  <si>
    <t>Итого по Главе 8</t>
  </si>
  <si>
    <t>Итого по Главам 1-8</t>
  </si>
  <si>
    <t>Глава 9. Прочие работы и затраты</t>
  </si>
  <si>
    <t>ОСР-27-09-01</t>
  </si>
  <si>
    <t>Пусконаладочные работы</t>
  </si>
  <si>
    <t>Итого по сводному расчету</t>
  </si>
  <si>
    <t>Итого "Налоги и обязательные платежи"</t>
  </si>
  <si>
    <t>НДС - 20%</t>
  </si>
  <si>
    <t>№ 303-ФЗ от 3.08.2018</t>
  </si>
  <si>
    <t>Налоги и обязательные платежи</t>
  </si>
  <si>
    <t>Итого с учетом "Непредвиденные затраты"</t>
  </si>
  <si>
    <t>Итого "Непредвиденные затраты"</t>
  </si>
  <si>
    <t>Непредвиденные затраты для объектов капитального строительства производственного назначения, линейных объектов - 3%</t>
  </si>
  <si>
    <t>Приказ от 4.08.2020 № 421/пр п.179б</t>
  </si>
  <si>
    <t>Непредвиденные затраты</t>
  </si>
  <si>
    <t>Итого по Главам 1-12</t>
  </si>
  <si>
    <t>Итого по Главе 12</t>
  </si>
  <si>
    <t>Проектные и изыскательские работы</t>
  </si>
  <si>
    <t>Смета №1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</si>
  <si>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</si>
  <si>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Итого по Главам 1-10</t>
  </si>
  <si>
    <t>Итого по Главе 10</t>
  </si>
  <si>
    <t>Глава 10. Содержание службы заказчика. Строительный контроль</t>
  </si>
  <si>
    <t>Итого по Главам 1-9</t>
  </si>
  <si>
    <t>Итого по Главе 9</t>
  </si>
  <si>
    <t>325/пр_25.05.2021_Пр.1 п.50_Пр.4 п.67</t>
  </si>
  <si>
    <t>Письмо Госстроя №1336-ВК/1</t>
  </si>
  <si>
    <t>Дополнительные затраты при производстве работ в зимнее время по видам ОКС, 2,9 х 0, 9 = 2,61%</t>
  </si>
  <si>
    <t>Премия за ввод 2,17%</t>
  </si>
  <si>
    <t>Форма № 3</t>
  </si>
  <si>
    <t>Наименование стройки</t>
  </si>
  <si>
    <t>ОБЪЕКТНЫЙ СМЕТНЫЙ РАСЧЕТ № ОСР 27-02-01</t>
  </si>
  <si>
    <t>Наименование сметы</t>
  </si>
  <si>
    <t>Наименование локальных сметных расчетов (смет), затрат</t>
  </si>
  <si>
    <t>ЛС-27-1</t>
  </si>
  <si>
    <t>КЛ-6 кВ</t>
  </si>
  <si>
    <t>Итого</t>
  </si>
  <si>
    <t>ОБЪЕКТНЫЙ СМЕТНЫЙ РАСЧЕТ № ОСР 27-09-01</t>
  </si>
  <si>
    <t>Пусконаладочные работы КЛ-6 кВ</t>
  </si>
  <si>
    <t>ОБЪЕКТНЫЙ СМЕТНЫЙ РАСЧЕТ № ОСР 27-12-01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</si>
  <si>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</si>
  <si>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</si>
  <si>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</si>
  <si>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</si>
  <si>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</si>
  <si>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</si>
  <si>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</si>
  <si>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</si>
  <si>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</si>
  <si>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27-02-01</t>
  </si>
  <si>
    <t>Строительные работы</t>
  </si>
  <si>
    <t>Монтажные работы</t>
  </si>
  <si>
    <t>Оборудование</t>
  </si>
  <si>
    <t>Прочие</t>
  </si>
  <si>
    <t>км</t>
  </si>
  <si>
    <t>Реконструкция КЛ одноцепная</t>
  </si>
  <si>
    <t>ОСР 27-09-01</t>
  </si>
  <si>
    <t>ОСР 27-12-01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</si>
  <si>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</si>
  <si>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</si>
  <si>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</si>
  <si>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</si>
  <si>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</si>
  <si>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</si>
  <si>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</si>
  <si>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</si>
  <si>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</si>
  <si>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</si>
  <si>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</si>
  <si>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Силовой кабель с тремя алюминиевыми токопроводящими жилами, с изоляцией жил из сшитого полиэтилена, с броней из двух стальных оцинкованных лент, с оболочкой из полиэтилена, с сечением жил 240 мм2, с сечением экранов 25 мм2, номинального напряжения 6 кВ АПвБПг 3х240/25-6</t>
  </si>
  <si>
    <t>Труба полиэтиленовая толстостенная гладкая 110*8,1мм</t>
  </si>
  <si>
    <t>Понижающий коэффициент</t>
  </si>
  <si>
    <t>Объектов производственного назначения, тыс. руб.</t>
  </si>
  <si>
    <t>2026 год</t>
  </si>
  <si>
    <t>Сметная стоимость:</t>
  </si>
  <si>
    <t>Письмо Минэкономразвития РФ № 35132-ПК/Д03и от 02.10.2024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</si>
  <si>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</si>
  <si>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</si>
  <si>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</si>
  <si>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</si>
  <si>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 xml:space="preserve">  оборудования</t>
  </si>
  <si>
    <t xml:space="preserve">  прочих затрат</t>
  </si>
  <si>
    <t xml:space="preserve">  НДС (20%)</t>
  </si>
  <si>
    <t>Итого, сметная стоимость в прогнозном уровне цен*)</t>
  </si>
  <si>
    <t>Итого с учётом понижающего коэффициента</t>
  </si>
  <si>
    <t>2027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</si>
  <si>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</si>
  <si>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</si>
  <si>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Реконструкция КЛ-0,4 кВ Ф-2 от ТП-197 до д. 51 по Автозаводскому шоссе г.о. Тольятти Самарская область (двухцепная протяженностью 0,39 км)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</si>
</sst>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43" formatCode="_-* #,##0.00_-;\-* #,##0.00_-;_-* &quot;-&quot;??_-;_-@_-"/>
    <numFmt numFmtId="164" formatCode="_-* #,##0.00\ _₽_-;\-* #,##0.00\ _₽_-;_-* &quot;-&quot;??\ _₽_-;_-@_-"/>
    <numFmt numFmtId="165" formatCode="_-* #,##0.00000\ _₽_-;\-* #,##0.00000\ _₽_-;_-* &quot;-&quot;?????\ _₽_-;_-@_-"/>
    <numFmt numFmtId="166" formatCode="###\ ###\ ###\ ##0.00"/>
    <numFmt numFmtId="167" formatCode="#,##0.00000"/>
    <numFmt numFmtId="168" formatCode="_-* #,##0.00000\ _₽_-;\-* #,##0.00000\ _₽_-;_-* &quot;-&quot;??\ _₽_-;_-@_-"/>
    <numFmt numFmtId="169" formatCode="_-* #,##0.0000\ _₽_-;\-* #,##0.0000\ _₽_-;_-* &quot;-&quot;??\ _₽_-;_-@_-"/>
    <numFmt numFmtId="170" formatCode="_-* #,##0.0_-;\-* #,##0.0_-;_-* &quot;-&quot;??_-;_-@_-"/>
    <numFmt numFmtId="171" formatCode="_-* #,##0.00\ _₽_-;\-* #,##0.00\ _₽_-;_-* &quot;-&quot;?????\ _₽_-;_-@_-"/>
    <numFmt numFmtId="172" formatCode="_-* #,##0.00000000_-;\-* #,##0.00000000_-;_-* &quot;-&quot;??_-;_-@_-"/>
    <numFmt numFmtId="173" formatCode="#,##0.000000"/>
    <numFmt numFmtId="176" formatCode="0.0000"/>
  </numFmts>
  <fonts count="19" x14ac:knownFonts="1">
    <font>
      <sz val="11"/>
      <color rgb="FF000000"/>
      <name val="Calibri"/>
      <scheme val="minor"/>
    </font>
    <font>
      <sz val="12"/>
      <color rgb="FF000000"/>
      <name val="Times New Roman"/>
    </font>
    <font>
      <i/>
      <sz val="12"/>
      <color rgb="FF000000"/>
      <name val="Times New Roman"/>
    </font>
    <font>
      <b/>
      <sz val="12"/>
      <color rgb="FF000000"/>
      <name val="Times New Roman"/>
    </font>
    <font>
      <sz val="12"/>
      <color rgb="FFFF0000"/>
      <name val="Times New Roman"/>
    </font>
    <font>
      <sz val="11"/>
      <color rgb="FF000000"/>
      <name val="Times New Roman"/>
    </font>
    <font>
      <sz val="11"/>
      <color rgb="FF000000"/>
      <name val="Arial"/>
    </font>
    <font>
      <sz val="14"/>
      <color rgb="FF000000"/>
      <name val="Times New Roman"/>
    </font>
    <font>
      <sz val="16"/>
      <color rgb="FF000000"/>
      <name val="Times New Roman"/>
    </font>
    <font>
      <b/>
      <sz val="11"/>
      <color rgb="FF000000"/>
      <name val="Times New Roman"/>
    </font>
    <font>
      <b/>
      <sz val="14"/>
      <color rgb="FF000000"/>
      <name val="Times New Roman"/>
    </font>
    <font>
      <b/>
      <sz val="20"/>
      <color rgb="FF000000"/>
      <name val="Times New Roman"/>
    </font>
    <font>
      <i/>
      <sz val="14"/>
      <color rgb="FF000000"/>
      <name val="Times New Roman"/>
    </font>
    <font>
      <sz val="11"/>
      <color rgb="FF000000"/>
      <name val="Calibri"/>
      <scheme val="minor"/>
    </font>
    <font>
      <sz val="11"/>
      <name val="Arial"/>
      <family val="1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43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14" fillId="0" borderId="0"/>
    <xf numFmtId="0" fontId="14" fillId="0" borderId="0"/>
  </cellStyleXfs>
  <cellXfs count="104"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4" fontId="1" fillId="0" borderId="1" xfId="0" applyNumberFormat="1" applyFont="1" applyBorder="1" applyAlignment="1">
      <alignment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3" fontId="1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2" fontId="1" fillId="0" borderId="0" xfId="0" applyNumberFormat="1" applyFont="1" applyAlignment="1">
      <alignment vertical="center"/>
    </xf>
    <xf numFmtId="0" fontId="6" fillId="0" borderId="0" xfId="0" applyFont="1"/>
    <xf numFmtId="165" fontId="1" fillId="0" borderId="1" xfId="0" applyNumberFormat="1" applyFont="1" applyBorder="1" applyAlignment="1">
      <alignment horizontal="center" vertical="center" wrapText="1"/>
    </xf>
    <xf numFmtId="43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6" fontId="2" fillId="0" borderId="1" xfId="0" applyNumberFormat="1" applyFont="1" applyBorder="1" applyAlignment="1">
      <alignment vertical="center" wrapText="1"/>
    </xf>
    <xf numFmtId="4" fontId="3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right" vertical="center"/>
    </xf>
    <xf numFmtId="0" fontId="5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166" fontId="1" fillId="0" borderId="1" xfId="0" applyNumberFormat="1" applyFont="1" applyBorder="1" applyAlignment="1">
      <alignment vertical="center" wrapText="1"/>
    </xf>
    <xf numFmtId="0" fontId="3" fillId="0" borderId="0" xfId="0" applyFont="1" applyAlignment="1">
      <alignment horizontal="left" vertical="center"/>
    </xf>
    <xf numFmtId="167" fontId="3" fillId="0" borderId="0" xfId="0" applyNumberFormat="1" applyFont="1" applyAlignment="1">
      <alignment horizontal="left" vertical="center"/>
    </xf>
    <xf numFmtId="49" fontId="3" fillId="0" borderId="0" xfId="0" applyNumberFormat="1" applyFont="1" applyAlignment="1">
      <alignment horizontal="center" vertical="center"/>
    </xf>
    <xf numFmtId="43" fontId="1" fillId="0" borderId="1" xfId="0" applyNumberFormat="1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2" fontId="10" fillId="0" borderId="1" xfId="0" applyNumberFormat="1" applyFont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vertical="center" wrapText="1"/>
    </xf>
    <xf numFmtId="0" fontId="7" fillId="0" borderId="0" xfId="0" applyFont="1" applyAlignment="1">
      <alignment horizontal="left" vertical="center" wrapText="1"/>
    </xf>
    <xf numFmtId="0" fontId="15" fillId="0" borderId="1" xfId="3" applyFont="1" applyBorder="1" applyAlignment="1">
      <alignment horizontal="center" vertical="center" wrapText="1"/>
    </xf>
    <xf numFmtId="0" fontId="16" fillId="0" borderId="0" xfId="4" applyFont="1" applyAlignment="1">
      <alignment vertical="center"/>
    </xf>
    <xf numFmtId="0" fontId="15" fillId="0" borderId="0" xfId="4" applyFont="1" applyAlignment="1">
      <alignment vertical="center"/>
    </xf>
    <xf numFmtId="0" fontId="15" fillId="0" borderId="1" xfId="3" applyFont="1" applyBorder="1" applyAlignment="1">
      <alignment horizontal="left" vertical="center" wrapText="1"/>
    </xf>
    <xf numFmtId="4" fontId="15" fillId="0" borderId="1" xfId="3" applyNumberFormat="1" applyFont="1" applyBorder="1" applyAlignment="1">
      <alignment horizontal="center" vertical="center" wrapText="1"/>
    </xf>
    <xf numFmtId="49" fontId="15" fillId="0" borderId="1" xfId="3" applyNumberFormat="1" applyFont="1" applyBorder="1" applyAlignment="1">
      <alignment horizontal="center" vertical="center" wrapText="1"/>
    </xf>
    <xf numFmtId="164" fontId="15" fillId="0" borderId="1" xfId="3" applyNumberFormat="1" applyFont="1" applyBorder="1" applyAlignment="1">
      <alignment vertical="center" wrapText="1"/>
    </xf>
    <xf numFmtId="164" fontId="16" fillId="0" borderId="0" xfId="4" applyNumberFormat="1" applyFont="1" applyAlignment="1">
      <alignment vertical="center"/>
    </xf>
    <xf numFmtId="0" fontId="15" fillId="2" borderId="0" xfId="4" applyFont="1" applyFill="1" applyAlignment="1">
      <alignment horizontal="center" vertical="center" wrapText="1"/>
    </xf>
    <xf numFmtId="0" fontId="15" fillId="2" borderId="0" xfId="4" applyFont="1" applyFill="1" applyAlignment="1">
      <alignment horizontal="right" vertical="center"/>
    </xf>
    <xf numFmtId="2" fontId="0" fillId="3" borderId="0" xfId="0" applyNumberFormat="1" applyFill="1"/>
    <xf numFmtId="2" fontId="15" fillId="2" borderId="0" xfId="4" applyNumberFormat="1" applyFont="1" applyFill="1" applyAlignment="1">
      <alignment horizontal="center" vertical="center"/>
    </xf>
    <xf numFmtId="43" fontId="15" fillId="0" borderId="1" xfId="1" applyFont="1" applyFill="1" applyBorder="1" applyAlignment="1">
      <alignment vertical="center" wrapText="1"/>
    </xf>
    <xf numFmtId="168" fontId="16" fillId="0" borderId="0" xfId="4" applyNumberFormat="1" applyFont="1" applyAlignment="1">
      <alignment vertical="center"/>
    </xf>
    <xf numFmtId="165" fontId="16" fillId="0" borderId="0" xfId="4" applyNumberFormat="1" applyFont="1" applyAlignment="1">
      <alignment vertical="center"/>
    </xf>
    <xf numFmtId="169" fontId="16" fillId="0" borderId="0" xfId="4" applyNumberFormat="1" applyFont="1" applyAlignment="1">
      <alignment vertical="center"/>
    </xf>
    <xf numFmtId="43" fontId="15" fillId="2" borderId="0" xfId="1" applyFont="1" applyFill="1" applyAlignment="1">
      <alignment horizontal="center" vertical="center"/>
    </xf>
    <xf numFmtId="170" fontId="15" fillId="0" borderId="1" xfId="1" applyNumberFormat="1" applyFont="1" applyFill="1" applyBorder="1" applyAlignment="1">
      <alignment vertical="center" wrapText="1"/>
    </xf>
    <xf numFmtId="171" fontId="18" fillId="0" borderId="0" xfId="4" applyNumberFormat="1" applyFont="1" applyAlignment="1">
      <alignment vertical="center"/>
    </xf>
    <xf numFmtId="10" fontId="16" fillId="0" borderId="0" xfId="2" applyNumberFormat="1" applyFont="1" applyFill="1" applyAlignment="1">
      <alignment vertical="center"/>
    </xf>
    <xf numFmtId="0" fontId="15" fillId="2" borderId="0" xfId="3" applyFont="1" applyFill="1" applyAlignment="1">
      <alignment horizontal="right" vertical="center"/>
    </xf>
    <xf numFmtId="165" fontId="18" fillId="0" borderId="0" xfId="3" applyNumberFormat="1" applyFont="1" applyAlignment="1">
      <alignment horizontal="left" vertical="center"/>
    </xf>
    <xf numFmtId="0" fontId="16" fillId="0" borderId="0" xfId="3" applyFont="1" applyAlignment="1">
      <alignment horizontal="left" vertical="center"/>
    </xf>
    <xf numFmtId="165" fontId="18" fillId="0" borderId="0" xfId="4" applyNumberFormat="1" applyFont="1" applyAlignment="1">
      <alignment vertical="center"/>
    </xf>
    <xf numFmtId="4" fontId="16" fillId="0" borderId="0" xfId="4" applyNumberFormat="1" applyFont="1" applyAlignment="1">
      <alignment vertical="center"/>
    </xf>
    <xf numFmtId="172" fontId="15" fillId="2" borderId="0" xfId="1" applyNumberFormat="1" applyFont="1" applyFill="1" applyAlignment="1">
      <alignment horizontal="center" vertical="center"/>
    </xf>
    <xf numFmtId="43" fontId="15" fillId="0" borderId="1" xfId="1" applyFont="1" applyFill="1" applyBorder="1" applyAlignment="1">
      <alignment horizontal="center" vertical="center" wrapText="1"/>
    </xf>
    <xf numFmtId="170" fontId="15" fillId="0" borderId="1" xfId="1" applyNumberFormat="1" applyFont="1" applyFill="1" applyBorder="1" applyAlignment="1">
      <alignment horizontal="center" vertical="center" wrapText="1"/>
    </xf>
    <xf numFmtId="0" fontId="18" fillId="0" borderId="0" xfId="4" applyFont="1" applyAlignment="1">
      <alignment vertical="center"/>
    </xf>
    <xf numFmtId="173" fontId="16" fillId="0" borderId="0" xfId="4" applyNumberFormat="1" applyFont="1" applyAlignment="1">
      <alignment vertical="center"/>
    </xf>
    <xf numFmtId="0" fontId="15" fillId="0" borderId="0" xfId="3" applyFont="1" applyAlignment="1">
      <alignment horizontal="left" vertical="center"/>
    </xf>
    <xf numFmtId="171" fontId="16" fillId="0" borderId="0" xfId="4" applyNumberFormat="1" applyFont="1" applyAlignment="1">
      <alignment vertical="center"/>
    </xf>
    <xf numFmtId="0" fontId="17" fillId="0" borderId="4" xfId="3" applyFont="1" applyBorder="1" applyAlignment="1">
      <alignment horizontal="center" vertical="center" wrapText="1"/>
    </xf>
    <xf numFmtId="0" fontId="17" fillId="0" borderId="5" xfId="3" applyFont="1" applyBorder="1" applyAlignment="1">
      <alignment horizontal="center" vertical="center" wrapText="1"/>
    </xf>
    <xf numFmtId="0" fontId="17" fillId="0" borderId="6" xfId="3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11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176" fontId="17" fillId="0" borderId="1" xfId="1" applyNumberFormat="1" applyFont="1" applyFill="1" applyBorder="1" applyAlignment="1">
      <alignment horizontal="left" vertical="center" wrapText="1" indent="18"/>
    </xf>
  </cellXfs>
  <cellStyles count="5">
    <cellStyle name="Normal" xfId="3" xr:uid="{00000000-0005-0000-0000-000000000000}"/>
    <cellStyle name="Обычный" xfId="0" builtinId="0"/>
    <cellStyle name="Обычный 2" xfId="4" xr:uid="{00000000-0005-0000-0000-000002000000}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8"/>
  <sheetViews>
    <sheetView tabSelected="1" topLeftCell="A16" zoomScale="90" zoomScaleNormal="90" workbookViewId="0">
      <selection activeCell="C46" sqref="C46"/>
    </sheetView>
  </sheetViews>
  <sheetFormatPr defaultColWidth="8.6640625" defaultRowHeight="14.4" x14ac:dyDescent="0.3"/>
  <cols>
    <col min="1" max="1" width="10.6640625" customWidth="1"/>
    <col min="2" max="2" width="101.44140625" customWidth="1"/>
    <col min="3" max="3" width="35" customWidth="1"/>
    <col min="4" max="4" width="15.6640625" bestFit="1" customWidth="1"/>
  </cols>
  <sheetData>
    <row r="1" spans="1:3" ht="16.2" customHeight="1" x14ac:dyDescent="0.3">
      <c r="A1" s="4"/>
      <c r="B1" s="4"/>
      <c r="C1" s="4"/>
    </row>
    <row r="2" spans="1:3" ht="16.2" customHeight="1" x14ac:dyDescent="0.3">
      <c r="A2" s="1"/>
      <c r="B2" s="1"/>
      <c r="C2" s="1"/>
    </row>
    <row r="3" spans="1:3" ht="16.2" customHeight="1" x14ac:dyDescent="0.3">
      <c r="A3" s="2"/>
      <c r="B3" s="2"/>
      <c r="C3" s="2"/>
    </row>
    <row r="4" spans="1:3" ht="16.2" customHeight="1" x14ac:dyDescent="0.3">
      <c r="A4" s="1"/>
      <c r="B4" s="1"/>
      <c r="C4" s="1"/>
    </row>
    <row r="5" spans="1:3" ht="16.2" customHeight="1" x14ac:dyDescent="0.3">
      <c r="A5" s="1"/>
      <c r="B5" s="1"/>
      <c r="C5" s="1"/>
    </row>
    <row r="6" spans="1:3" ht="16.2" customHeight="1" x14ac:dyDescent="0.3">
      <c r="A6" s="1"/>
      <c r="B6" s="1"/>
      <c r="C6" s="34"/>
    </row>
    <row r="7" spans="1:3" ht="16.2" customHeight="1" x14ac:dyDescent="0.3">
      <c r="A7" s="1"/>
      <c r="B7" s="1"/>
      <c r="C7" s="1"/>
    </row>
    <row r="8" spans="1:3" ht="16.2" customHeight="1" x14ac:dyDescent="0.3">
      <c r="A8" s="2"/>
      <c r="B8" s="2"/>
      <c r="C8" s="2"/>
    </row>
    <row r="9" spans="1:3" ht="16.2" customHeight="1" x14ac:dyDescent="0.3">
      <c r="A9" s="1"/>
      <c r="B9" s="1"/>
      <c r="C9" s="1"/>
    </row>
    <row r="10" spans="1:3" ht="16.2" customHeight="1" x14ac:dyDescent="0.3">
      <c r="A10" s="1"/>
      <c r="B10" s="1"/>
      <c r="C10" s="1"/>
    </row>
    <row r="11" spans="1:3" ht="16.2" customHeight="1" x14ac:dyDescent="0.3">
      <c r="A11" s="1"/>
      <c r="B11" s="1"/>
      <c r="C11" s="1"/>
    </row>
    <row r="12" spans="1:3" ht="16.2" customHeight="1" x14ac:dyDescent="0.3">
      <c r="A12" s="85" t="s">
        <v>0</v>
      </c>
      <c r="B12" s="85"/>
      <c r="C12" s="85"/>
    </row>
    <row r="13" spans="1:3" ht="16.2" customHeight="1" x14ac:dyDescent="0.3">
      <c r="A13" s="1"/>
      <c r="B13" s="1"/>
      <c r="C13" s="1"/>
    </row>
    <row r="14" spans="1:3" ht="16.2" customHeight="1" x14ac:dyDescent="0.3">
      <c r="A14" s="1"/>
      <c r="B14" s="1"/>
      <c r="C14" s="1"/>
    </row>
    <row r="15" spans="1:3" ht="16.2" customHeight="1" x14ac:dyDescent="0.3">
      <c r="A15" s="1"/>
      <c r="B15" s="1"/>
      <c r="C15" s="1"/>
    </row>
    <row r="16" spans="1:3" ht="19.95" customHeight="1" x14ac:dyDescent="0.3">
      <c r="A16" s="88" t="s">
        <v>1</v>
      </c>
      <c r="B16" s="88"/>
      <c r="C16" s="88"/>
    </row>
    <row r="17" spans="1:9" ht="16.2" customHeight="1" x14ac:dyDescent="0.3">
      <c r="A17" s="87" t="s">
        <v>2</v>
      </c>
      <c r="B17" s="87"/>
      <c r="C17" s="87"/>
    </row>
    <row r="18" spans="1:9" ht="16.2" customHeight="1" x14ac:dyDescent="0.3">
      <c r="A18" s="1"/>
      <c r="B18" s="1"/>
      <c r="C18" s="1"/>
    </row>
    <row r="19" spans="1:9" ht="72" customHeight="1" x14ac:dyDescent="0.3">
      <c r="A19" s="86" t="s">
        <v>129</v>
      </c>
      <c r="B19" s="86"/>
      <c r="C19" s="86"/>
    </row>
    <row r="20" spans="1:9" ht="16.2" customHeight="1" x14ac:dyDescent="0.3">
      <c r="A20" s="87" t="s">
        <v>3</v>
      </c>
      <c r="B20" s="87"/>
      <c r="C20" s="87"/>
    </row>
    <row r="21" spans="1:9" ht="16.2" customHeight="1" x14ac:dyDescent="0.3">
      <c r="A21" s="1"/>
      <c r="B21" s="1"/>
      <c r="C21" s="1"/>
    </row>
    <row r="22" spans="1:9" ht="16.2" customHeight="1" x14ac:dyDescent="0.3">
      <c r="A22" s="1"/>
      <c r="B22" s="1"/>
      <c r="C22" s="1"/>
    </row>
    <row r="23" spans="1:9" ht="51" customHeight="1" x14ac:dyDescent="0.3">
      <c r="A23" s="50" t="s">
        <v>4</v>
      </c>
      <c r="B23" s="50" t="s">
        <v>5</v>
      </c>
      <c r="C23" s="50" t="s">
        <v>113</v>
      </c>
      <c r="D23" s="51"/>
      <c r="E23" s="51"/>
      <c r="F23" s="51"/>
      <c r="G23" s="52"/>
      <c r="H23" s="52"/>
      <c r="I23" s="52"/>
    </row>
    <row r="24" spans="1:9" ht="16.2" customHeight="1" x14ac:dyDescent="0.3">
      <c r="A24" s="50">
        <v>1</v>
      </c>
      <c r="B24" s="50">
        <v>2</v>
      </c>
      <c r="C24" s="50">
        <v>3</v>
      </c>
      <c r="D24" s="51"/>
      <c r="E24" s="51"/>
      <c r="F24" s="51"/>
      <c r="G24" s="52"/>
      <c r="H24" s="52"/>
      <c r="I24" s="52"/>
    </row>
    <row r="25" spans="1:9" ht="16.95" customHeight="1" x14ac:dyDescent="0.3">
      <c r="A25" s="82" t="s">
        <v>114</v>
      </c>
      <c r="B25" s="83"/>
      <c r="C25" s="84"/>
      <c r="D25" s="51"/>
      <c r="E25" s="51"/>
      <c r="F25" s="51"/>
      <c r="G25" s="52"/>
      <c r="H25" s="52"/>
      <c r="I25" s="52"/>
    </row>
    <row r="26" spans="1:9" ht="16.95" customHeight="1" x14ac:dyDescent="0.3">
      <c r="A26" s="50">
        <v>1</v>
      </c>
      <c r="B26" s="53" t="s">
        <v>115</v>
      </c>
      <c r="C26" s="54"/>
      <c r="D26" s="51"/>
      <c r="E26" s="51"/>
      <c r="F26" s="51"/>
      <c r="G26" s="52"/>
      <c r="H26" s="52" t="s">
        <v>116</v>
      </c>
      <c r="I26" s="52"/>
    </row>
    <row r="27" spans="1:9" ht="16.95" customHeight="1" x14ac:dyDescent="0.3">
      <c r="A27" s="55" t="s">
        <v>6</v>
      </c>
      <c r="B27" s="53" t="s">
        <v>117</v>
      </c>
      <c r="C27" s="56">
        <v>0</v>
      </c>
      <c r="D27" s="57"/>
      <c r="E27" s="57"/>
      <c r="F27" s="57"/>
      <c r="G27" s="58" t="s">
        <v>118</v>
      </c>
      <c r="H27" s="58" t="s">
        <v>119</v>
      </c>
      <c r="I27" s="58" t="s">
        <v>120</v>
      </c>
    </row>
    <row r="28" spans="1:9" ht="16.95" customHeight="1" x14ac:dyDescent="0.3">
      <c r="A28" s="55" t="s">
        <v>7</v>
      </c>
      <c r="B28" s="53" t="s">
        <v>121</v>
      </c>
      <c r="C28" s="56">
        <v>0</v>
      </c>
      <c r="D28" s="57"/>
      <c r="E28" s="57"/>
      <c r="F28" s="57"/>
      <c r="G28" s="59">
        <v>2019</v>
      </c>
      <c r="H28" s="60">
        <v>106.826398641827</v>
      </c>
      <c r="I28" s="61"/>
    </row>
    <row r="29" spans="1:9" ht="16.95" customHeight="1" x14ac:dyDescent="0.3">
      <c r="A29" s="55" t="s">
        <v>8</v>
      </c>
      <c r="B29" s="53" t="s">
        <v>122</v>
      </c>
      <c r="C29" s="62">
        <f>ССР!G59*1.2</f>
        <v>268.24718723261998</v>
      </c>
      <c r="D29" s="57"/>
      <c r="E29" s="57"/>
      <c r="F29" s="57"/>
      <c r="G29" s="59">
        <v>2020</v>
      </c>
      <c r="H29" s="60">
        <v>105.56188522495653</v>
      </c>
      <c r="I29" s="61"/>
    </row>
    <row r="30" spans="1:9" ht="16.95" customHeight="1" x14ac:dyDescent="0.3">
      <c r="A30" s="50">
        <v>2</v>
      </c>
      <c r="B30" s="53" t="s">
        <v>9</v>
      </c>
      <c r="C30" s="62">
        <f>C27+C28+C29</f>
        <v>268.24718723261998</v>
      </c>
      <c r="D30" s="63"/>
      <c r="E30" s="64"/>
      <c r="F30" s="65"/>
      <c r="G30" s="59">
        <v>2021</v>
      </c>
      <c r="H30" s="60">
        <v>104.9354</v>
      </c>
      <c r="I30" s="61"/>
    </row>
    <row r="31" spans="1:9" ht="16.95" customHeight="1" x14ac:dyDescent="0.3">
      <c r="A31" s="55" t="s">
        <v>10</v>
      </c>
      <c r="B31" s="53" t="s">
        <v>123</v>
      </c>
      <c r="C31" s="62">
        <f>C30-ROUND(C30/1.2,5)</f>
        <v>44.707867232619975</v>
      </c>
      <c r="D31" s="57"/>
      <c r="E31" s="64"/>
      <c r="F31" s="57"/>
      <c r="G31" s="59">
        <v>2022</v>
      </c>
      <c r="H31" s="60">
        <v>114.63142733059361</v>
      </c>
      <c r="I31" s="66"/>
    </row>
    <row r="32" spans="1:9" ht="15.6" x14ac:dyDescent="0.3">
      <c r="A32" s="50">
        <v>3</v>
      </c>
      <c r="B32" s="53" t="s">
        <v>124</v>
      </c>
      <c r="C32" s="67">
        <f>C30*I37</f>
        <v>296.82476143745203</v>
      </c>
      <c r="D32" s="57"/>
      <c r="E32" s="68"/>
      <c r="F32" s="69"/>
      <c r="G32" s="70">
        <v>2023</v>
      </c>
      <c r="H32" s="60">
        <v>109.09646626082731</v>
      </c>
      <c r="I32" s="66"/>
    </row>
    <row r="33" spans="1:9" ht="15.6" x14ac:dyDescent="0.3">
      <c r="A33" s="50"/>
      <c r="B33" s="53" t="s">
        <v>112</v>
      </c>
      <c r="C33" s="62">
        <v>0.48</v>
      </c>
      <c r="D33" s="57"/>
      <c r="E33" s="68"/>
      <c r="F33" s="69"/>
      <c r="G33" s="70"/>
      <c r="H33" s="60"/>
      <c r="I33" s="66"/>
    </row>
    <row r="34" spans="1:9" ht="15.6" x14ac:dyDescent="0.3">
      <c r="A34" s="50"/>
      <c r="B34" s="53" t="s">
        <v>125</v>
      </c>
      <c r="C34" s="67">
        <f>C32*C33</f>
        <v>142.47588548997697</v>
      </c>
      <c r="D34" s="57"/>
      <c r="E34" s="68"/>
      <c r="F34" s="69"/>
      <c r="G34" s="70"/>
      <c r="H34" s="60"/>
      <c r="I34" s="66"/>
    </row>
    <row r="35" spans="1:9" ht="15.6" x14ac:dyDescent="0.3">
      <c r="A35" s="82" t="s">
        <v>126</v>
      </c>
      <c r="B35" s="83"/>
      <c r="C35" s="84"/>
      <c r="D35" s="51"/>
      <c r="E35" s="71"/>
      <c r="F35" s="72"/>
      <c r="G35" s="59">
        <v>2024</v>
      </c>
      <c r="H35" s="60">
        <v>109.11350326220534</v>
      </c>
      <c r="I35" s="66"/>
    </row>
    <row r="36" spans="1:9" ht="15.6" x14ac:dyDescent="0.3">
      <c r="A36" s="50">
        <v>1</v>
      </c>
      <c r="B36" s="53" t="s">
        <v>115</v>
      </c>
      <c r="C36" s="54"/>
      <c r="D36" s="51"/>
      <c r="E36" s="73"/>
      <c r="F36" s="74"/>
      <c r="G36" s="59">
        <v>2025</v>
      </c>
      <c r="H36" s="60">
        <v>107.81631706396419</v>
      </c>
      <c r="I36" s="75">
        <f>(H36+100)/200</f>
        <v>1.039081585319821</v>
      </c>
    </row>
    <row r="37" spans="1:9" ht="15.6" x14ac:dyDescent="0.3">
      <c r="A37" s="55" t="s">
        <v>6</v>
      </c>
      <c r="B37" s="53" t="s">
        <v>117</v>
      </c>
      <c r="C37" s="76">
        <f>ССР!D68+ССР!E68</f>
        <v>5016.8875689670413</v>
      </c>
      <c r="D37" s="57"/>
      <c r="E37" s="73"/>
      <c r="F37" s="57"/>
      <c r="G37" s="59">
        <v>2026</v>
      </c>
      <c r="H37" s="60">
        <v>105.26289686896166</v>
      </c>
      <c r="I37" s="75">
        <f>(H37+100)/200*H36/100</f>
        <v>1.1065344785145874</v>
      </c>
    </row>
    <row r="38" spans="1:9" ht="15.6" x14ac:dyDescent="0.3">
      <c r="A38" s="55" t="s">
        <v>7</v>
      </c>
      <c r="B38" s="53" t="s">
        <v>121</v>
      </c>
      <c r="C38" s="76">
        <v>0</v>
      </c>
      <c r="D38" s="57"/>
      <c r="E38" s="73"/>
      <c r="F38" s="57"/>
      <c r="G38" s="59">
        <v>2027</v>
      </c>
      <c r="H38" s="60">
        <v>104.42089798933949</v>
      </c>
      <c r="I38" s="75">
        <f>(H38+100)/200*H37/100*H36/100</f>
        <v>1.1599922999352297</v>
      </c>
    </row>
    <row r="39" spans="1:9" ht="15.6" x14ac:dyDescent="0.3">
      <c r="A39" s="55" t="s">
        <v>8</v>
      </c>
      <c r="B39" s="53" t="s">
        <v>122</v>
      </c>
      <c r="C39" s="76">
        <f>ССР!G68-'Сводка затрат'!C29</f>
        <v>91.058489133670378</v>
      </c>
      <c r="D39" s="57"/>
      <c r="E39" s="73"/>
      <c r="F39" s="57"/>
      <c r="G39" s="59">
        <v>2028</v>
      </c>
      <c r="H39" s="60">
        <v>104.42089798933949</v>
      </c>
      <c r="I39" s="75">
        <f>(H39+100)/200*H38/100*H37/100*H36/100</f>
        <v>1.2112743761995592</v>
      </c>
    </row>
    <row r="40" spans="1:9" ht="15.6" x14ac:dyDescent="0.3">
      <c r="A40" s="50">
        <v>2</v>
      </c>
      <c r="B40" s="53" t="s">
        <v>9</v>
      </c>
      <c r="C40" s="76">
        <f>C37+C38+C39</f>
        <v>5107.9460581007115</v>
      </c>
      <c r="D40" s="63"/>
      <c r="E40" s="68"/>
      <c r="F40" s="69"/>
      <c r="G40" s="59">
        <v>2029</v>
      </c>
      <c r="H40" s="60">
        <v>104.42089798933949</v>
      </c>
      <c r="I40" s="75">
        <f>(H40+100)/200*H39/100*H38/100*H37/100*H36/100</f>
        <v>1.26482358074235</v>
      </c>
    </row>
    <row r="41" spans="1:9" ht="15.6" x14ac:dyDescent="0.3">
      <c r="A41" s="55" t="s">
        <v>10</v>
      </c>
      <c r="B41" s="53" t="s">
        <v>123</v>
      </c>
      <c r="C41" s="62">
        <f>C40-ROUND(C40/1.2,5)</f>
        <v>851.32433810071143</v>
      </c>
      <c r="D41" s="57"/>
      <c r="E41" s="73"/>
      <c r="F41" s="57"/>
      <c r="G41" s="51"/>
      <c r="H41" s="51"/>
      <c r="I41" s="51"/>
    </row>
    <row r="42" spans="1:9" ht="15.6" x14ac:dyDescent="0.3">
      <c r="A42" s="50">
        <v>3</v>
      </c>
      <c r="B42" s="53" t="s">
        <v>124</v>
      </c>
      <c r="C42" s="77">
        <f>C40*I38</f>
        <v>5925.1780958813342</v>
      </c>
      <c r="D42" s="57"/>
      <c r="E42" s="68"/>
      <c r="F42" s="69"/>
      <c r="G42" s="51"/>
      <c r="H42" s="51"/>
      <c r="I42" s="51"/>
    </row>
    <row r="43" spans="1:9" ht="15.6" x14ac:dyDescent="0.3">
      <c r="A43" s="50"/>
      <c r="B43" s="53" t="s">
        <v>112</v>
      </c>
      <c r="C43" s="62">
        <f>C33</f>
        <v>0.48</v>
      </c>
      <c r="D43" s="57"/>
      <c r="E43" s="68"/>
      <c r="F43" s="69"/>
      <c r="G43" s="51"/>
      <c r="H43" s="51"/>
      <c r="I43" s="51"/>
    </row>
    <row r="44" spans="1:9" ht="15.6" x14ac:dyDescent="0.3">
      <c r="A44" s="50"/>
      <c r="B44" s="53" t="s">
        <v>125</v>
      </c>
      <c r="C44" s="67">
        <f>C42*C43</f>
        <v>2844.0854860230402</v>
      </c>
      <c r="D44" s="57"/>
      <c r="E44" s="68"/>
      <c r="F44" s="69"/>
      <c r="G44" s="51"/>
      <c r="H44" s="51"/>
      <c r="I44" s="51"/>
    </row>
    <row r="45" spans="1:9" ht="15.6" x14ac:dyDescent="0.3">
      <c r="A45" s="50"/>
      <c r="B45" s="53"/>
      <c r="C45" s="76"/>
      <c r="D45" s="57"/>
      <c r="E45" s="78"/>
      <c r="F45" s="57"/>
      <c r="G45" s="51"/>
      <c r="H45" s="51"/>
      <c r="I45" s="51"/>
    </row>
    <row r="46" spans="1:9" ht="15.6" x14ac:dyDescent="0.3">
      <c r="A46" s="50"/>
      <c r="B46" s="53" t="s">
        <v>127</v>
      </c>
      <c r="C46" s="103">
        <f>C34+C44</f>
        <v>2986.5613715130171</v>
      </c>
      <c r="D46" s="57"/>
      <c r="E46" s="68"/>
      <c r="F46" s="69"/>
      <c r="G46" s="51"/>
      <c r="H46" s="51"/>
      <c r="I46" s="79"/>
    </row>
    <row r="47" spans="1:9" ht="15.6" x14ac:dyDescent="0.3">
      <c r="A47" s="52"/>
      <c r="B47" s="52"/>
      <c r="C47" s="52"/>
      <c r="D47" s="79"/>
      <c r="E47" s="51"/>
      <c r="F47" s="74"/>
      <c r="G47" s="51"/>
      <c r="H47" s="51"/>
      <c r="I47" s="51"/>
    </row>
    <row r="48" spans="1:9" ht="15.6" x14ac:dyDescent="0.3">
      <c r="A48" s="80" t="s">
        <v>128</v>
      </c>
      <c r="B48" s="52"/>
      <c r="C48" s="52"/>
      <c r="D48" s="51"/>
      <c r="E48" s="81"/>
      <c r="F48" s="51"/>
      <c r="G48" s="51"/>
      <c r="H48" s="51"/>
      <c r="I48" s="51"/>
    </row>
  </sheetData>
  <mergeCells count="7">
    <mergeCell ref="A25:C25"/>
    <mergeCell ref="A35:C35"/>
    <mergeCell ref="A12:C12"/>
    <mergeCell ref="A19:C19"/>
    <mergeCell ref="A20:C20"/>
    <mergeCell ref="A16:C16"/>
    <mergeCell ref="A17:C17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68"/>
  <sheetViews>
    <sheetView zoomScale="90" zoomScaleNormal="90" workbookViewId="0">
      <selection activeCell="B18" sqref="B18:B19"/>
    </sheetView>
  </sheetViews>
  <sheetFormatPr defaultColWidth="8.6640625" defaultRowHeight="15.6" x14ac:dyDescent="0.3"/>
  <cols>
    <col min="1" max="1" width="10.6640625" style="5" customWidth="1"/>
    <col min="2" max="2" width="66.33203125" style="5" customWidth="1"/>
    <col min="3" max="3" width="66.6640625" style="5" customWidth="1"/>
    <col min="4" max="4" width="21.6640625" style="5" customWidth="1"/>
    <col min="5" max="5" width="21.109375" style="5" customWidth="1"/>
    <col min="6" max="6" width="23" style="5" customWidth="1"/>
    <col min="7" max="7" width="16.6640625" style="5" customWidth="1"/>
    <col min="8" max="8" width="17.44140625" style="5" customWidth="1"/>
    <col min="9" max="9" width="8.6640625" style="5"/>
  </cols>
  <sheetData>
    <row r="1" spans="1:8" x14ac:dyDescent="0.3">
      <c r="A1" s="4"/>
      <c r="B1" s="4"/>
      <c r="C1" s="4"/>
      <c r="D1" s="4"/>
      <c r="E1" s="4"/>
      <c r="F1" s="4"/>
      <c r="G1" s="4"/>
      <c r="H1" s="4"/>
    </row>
    <row r="2" spans="1:8" x14ac:dyDescent="0.3">
      <c r="A2" s="1"/>
      <c r="B2" s="1"/>
      <c r="C2" s="1"/>
      <c r="D2" s="1"/>
      <c r="E2" s="1"/>
      <c r="F2" s="1"/>
      <c r="G2" s="1"/>
      <c r="H2" s="1"/>
    </row>
    <row r="3" spans="1:8" x14ac:dyDescent="0.3">
      <c r="A3" s="2"/>
      <c r="B3" s="2"/>
      <c r="C3" s="2"/>
      <c r="E3" s="2"/>
      <c r="F3" s="2"/>
      <c r="G3" s="2"/>
      <c r="H3" s="2"/>
    </row>
    <row r="4" spans="1:8" x14ac:dyDescent="0.3">
      <c r="A4" s="1"/>
      <c r="B4" s="1"/>
      <c r="C4" s="1"/>
      <c r="D4" s="1"/>
      <c r="E4" s="1"/>
      <c r="F4" s="1"/>
      <c r="G4" s="1"/>
      <c r="H4" s="1"/>
    </row>
    <row r="5" spans="1:8" x14ac:dyDescent="0.3">
      <c r="A5" s="1"/>
      <c r="B5" s="1"/>
      <c r="C5" s="1"/>
      <c r="D5" s="1"/>
      <c r="E5" s="1"/>
      <c r="F5" s="1"/>
      <c r="G5" s="1"/>
      <c r="H5" s="1"/>
    </row>
    <row r="6" spans="1:8" x14ac:dyDescent="0.3">
      <c r="A6" s="1"/>
      <c r="B6" s="1"/>
      <c r="C6" s="23"/>
      <c r="D6" s="1"/>
      <c r="E6" s="1"/>
      <c r="F6" s="1"/>
      <c r="G6" s="1"/>
      <c r="H6" s="1"/>
    </row>
    <row r="7" spans="1:8" x14ac:dyDescent="0.3">
      <c r="A7" s="1"/>
      <c r="B7" s="1"/>
      <c r="C7" s="1"/>
      <c r="D7" s="1"/>
      <c r="E7" s="1"/>
      <c r="F7" s="1"/>
      <c r="G7" s="1"/>
      <c r="H7" s="1"/>
    </row>
    <row r="8" spans="1:8" x14ac:dyDescent="0.3">
      <c r="A8" s="2"/>
      <c r="B8" s="2"/>
      <c r="C8" s="2"/>
      <c r="E8" s="2"/>
      <c r="F8" s="2"/>
      <c r="G8" s="2"/>
      <c r="H8" s="2"/>
    </row>
    <row r="9" spans="1:8" x14ac:dyDescent="0.3">
      <c r="A9" s="1"/>
      <c r="B9" s="1"/>
      <c r="C9" s="1"/>
      <c r="D9" s="1"/>
      <c r="E9" s="1"/>
      <c r="F9" s="1"/>
      <c r="G9" s="1"/>
      <c r="H9" s="1"/>
    </row>
    <row r="10" spans="1:8" x14ac:dyDescent="0.3">
      <c r="A10" s="1"/>
      <c r="B10" s="1"/>
      <c r="C10" s="1"/>
      <c r="D10" s="1"/>
      <c r="E10" s="1"/>
      <c r="F10" s="1"/>
      <c r="G10" s="1"/>
      <c r="H10" s="1"/>
    </row>
    <row r="11" spans="1:8" x14ac:dyDescent="0.3">
      <c r="A11" s="3"/>
      <c r="B11" s="3"/>
      <c r="C11" s="33" t="s">
        <v>11</v>
      </c>
      <c r="E11" s="3"/>
      <c r="F11" s="3"/>
      <c r="G11" s="3"/>
      <c r="H11" s="3"/>
    </row>
    <row r="12" spans="1:8" x14ac:dyDescent="0.3">
      <c r="A12" s="1"/>
      <c r="B12" s="1"/>
      <c r="C12" s="1"/>
      <c r="D12" s="1"/>
      <c r="E12" s="1"/>
      <c r="F12" s="1"/>
      <c r="G12" s="1"/>
      <c r="H12" s="1"/>
    </row>
    <row r="13" spans="1:8" ht="78.75" customHeight="1" x14ac:dyDescent="0.3">
      <c r="A13" s="86" t="s">
        <v>129</v>
      </c>
      <c r="B13" s="86"/>
      <c r="C13" s="86"/>
      <c r="D13" s="86"/>
      <c r="E13" s="86"/>
      <c r="F13" s="86"/>
      <c r="G13" s="86"/>
      <c r="H13" s="86"/>
    </row>
    <row r="14" spans="1:8" x14ac:dyDescent="0.3">
      <c r="A14" s="14"/>
      <c r="B14" s="14"/>
      <c r="C14" s="2" t="s">
        <v>3</v>
      </c>
      <c r="E14" s="14"/>
      <c r="F14" s="14"/>
      <c r="G14" s="14"/>
      <c r="H14" s="14"/>
    </row>
    <row r="15" spans="1:8" x14ac:dyDescent="0.3">
      <c r="A15" s="1"/>
      <c r="B15" s="1"/>
      <c r="C15" s="1"/>
      <c r="D15" s="1"/>
      <c r="E15" s="24"/>
      <c r="F15" s="1"/>
      <c r="G15" s="1"/>
      <c r="H15" s="1"/>
    </row>
    <row r="16" spans="1:8" x14ac:dyDescent="0.3">
      <c r="A16" s="1" t="s">
        <v>12</v>
      </c>
      <c r="B16" s="1"/>
      <c r="C16" s="1"/>
      <c r="D16" s="1"/>
      <c r="E16" s="1"/>
      <c r="F16" s="1"/>
      <c r="G16" s="1"/>
      <c r="H16" s="31"/>
    </row>
    <row r="17" spans="1:8" x14ac:dyDescent="0.3">
      <c r="A17" s="1"/>
      <c r="B17" s="1"/>
      <c r="C17" s="1"/>
      <c r="D17" s="1"/>
      <c r="E17" s="1"/>
      <c r="F17" s="1"/>
      <c r="G17" s="1"/>
      <c r="H17" s="1"/>
    </row>
    <row r="18" spans="1:8" ht="36" customHeight="1" x14ac:dyDescent="0.3">
      <c r="A18" s="89" t="s">
        <v>4</v>
      </c>
      <c r="B18" s="89" t="s">
        <v>13</v>
      </c>
      <c r="C18" s="89" t="s">
        <v>14</v>
      </c>
      <c r="D18" s="90" t="s">
        <v>15</v>
      </c>
      <c r="E18" s="91"/>
      <c r="F18" s="91"/>
      <c r="G18" s="91"/>
      <c r="H18" s="92"/>
    </row>
    <row r="19" spans="1:8" ht="85.2" customHeight="1" x14ac:dyDescent="0.3">
      <c r="A19" s="89"/>
      <c r="B19" s="89"/>
      <c r="C19" s="89"/>
      <c r="D19" s="6" t="s">
        <v>16</v>
      </c>
      <c r="E19" s="6" t="s">
        <v>17</v>
      </c>
      <c r="F19" s="6" t="s">
        <v>18</v>
      </c>
      <c r="G19" s="6" t="s">
        <v>19</v>
      </c>
      <c r="H19" s="6" t="s">
        <v>20</v>
      </c>
    </row>
    <row r="20" spans="1:8" x14ac:dyDescent="0.3">
      <c r="A20" s="6">
        <v>1</v>
      </c>
      <c r="B20" s="6">
        <v>2</v>
      </c>
      <c r="C20" s="15">
        <v>3</v>
      </c>
      <c r="D20" s="6">
        <v>4</v>
      </c>
      <c r="E20" s="6">
        <v>5</v>
      </c>
      <c r="F20" s="6">
        <v>6</v>
      </c>
      <c r="G20" s="6">
        <v>7</v>
      </c>
      <c r="H20" s="6">
        <v>8</v>
      </c>
    </row>
    <row r="21" spans="1:8" ht="16.95" customHeight="1" x14ac:dyDescent="0.3">
      <c r="A21" s="13"/>
      <c r="B21" s="9"/>
      <c r="C21" s="11" t="s">
        <v>21</v>
      </c>
      <c r="D21" s="20"/>
      <c r="E21" s="20"/>
      <c r="F21" s="20"/>
      <c r="G21" s="20"/>
      <c r="H21" s="20"/>
    </row>
    <row r="22" spans="1:8" x14ac:dyDescent="0.3">
      <c r="A22" s="13"/>
      <c r="B22" s="6"/>
      <c r="C22" s="32"/>
      <c r="D22" s="36"/>
      <c r="E22" s="36"/>
      <c r="F22" s="36"/>
      <c r="G22" s="20"/>
      <c r="H22" s="20">
        <f>SUM(D22:G22)</f>
        <v>0</v>
      </c>
    </row>
    <row r="23" spans="1:8" ht="16.95" customHeight="1" x14ac:dyDescent="0.3">
      <c r="A23" s="6"/>
      <c r="B23" s="9"/>
      <c r="C23" s="11" t="s">
        <v>22</v>
      </c>
      <c r="D23" s="20">
        <f>SUM(D22:D22)</f>
        <v>0</v>
      </c>
      <c r="E23" s="20">
        <f>SUM(E22:E22)</f>
        <v>0</v>
      </c>
      <c r="F23" s="20">
        <f>SUM(F22:F22)</f>
        <v>0</v>
      </c>
      <c r="G23" s="20">
        <f>SUM(G22:G22)</f>
        <v>0</v>
      </c>
      <c r="H23" s="20">
        <f>SUM(D23:G23)</f>
        <v>0</v>
      </c>
    </row>
    <row r="24" spans="1:8" ht="16.95" customHeight="1" x14ac:dyDescent="0.3">
      <c r="A24" s="6"/>
      <c r="B24" s="9"/>
      <c r="C24" s="10" t="s">
        <v>23</v>
      </c>
      <c r="D24" s="20"/>
      <c r="E24" s="20"/>
      <c r="F24" s="20"/>
      <c r="G24" s="20"/>
      <c r="H24" s="20"/>
    </row>
    <row r="25" spans="1:8" s="14" customFormat="1" ht="31.2" x14ac:dyDescent="0.3">
      <c r="A25" s="6">
        <v>1</v>
      </c>
      <c r="B25" s="6" t="s">
        <v>24</v>
      </c>
      <c r="C25" s="32" t="s">
        <v>25</v>
      </c>
      <c r="D25" s="20">
        <v>3630.8939305509998</v>
      </c>
      <c r="E25" s="20">
        <v>247.26888759566</v>
      </c>
      <c r="F25" s="20">
        <v>0</v>
      </c>
      <c r="G25" s="20">
        <v>0</v>
      </c>
      <c r="H25" s="20">
        <v>3878.1628181465999</v>
      </c>
    </row>
    <row r="26" spans="1:8" ht="16.95" customHeight="1" x14ac:dyDescent="0.3">
      <c r="A26" s="6"/>
      <c r="B26" s="9"/>
      <c r="C26" s="9" t="s">
        <v>26</v>
      </c>
      <c r="D26" s="20">
        <v>3630.8939305509998</v>
      </c>
      <c r="E26" s="20">
        <v>247.26888759566</v>
      </c>
      <c r="F26" s="20">
        <v>0</v>
      </c>
      <c r="G26" s="20">
        <v>0</v>
      </c>
      <c r="H26" s="20">
        <v>3878.1628181465999</v>
      </c>
    </row>
    <row r="27" spans="1:8" ht="16.95" customHeight="1" x14ac:dyDescent="0.3">
      <c r="A27" s="6"/>
      <c r="B27" s="9"/>
      <c r="C27" s="10" t="s">
        <v>27</v>
      </c>
      <c r="D27" s="20"/>
      <c r="E27" s="20"/>
      <c r="F27" s="20"/>
      <c r="G27" s="20"/>
      <c r="H27" s="20"/>
    </row>
    <row r="28" spans="1:8" s="14" customFormat="1" x14ac:dyDescent="0.3">
      <c r="A28" s="21"/>
      <c r="B28" s="21"/>
      <c r="C28" s="22"/>
      <c r="D28" s="20"/>
      <c r="E28" s="20"/>
      <c r="F28" s="20"/>
      <c r="G28" s="20"/>
      <c r="H28" s="20">
        <f>SUM(D28:G28)</f>
        <v>0</v>
      </c>
    </row>
    <row r="29" spans="1:8" ht="16.95" customHeight="1" x14ac:dyDescent="0.3">
      <c r="A29" s="6"/>
      <c r="B29" s="9"/>
      <c r="C29" s="9" t="s">
        <v>28</v>
      </c>
      <c r="D29" s="20">
        <f>SUM(D28:D28)</f>
        <v>0</v>
      </c>
      <c r="E29" s="20">
        <f>SUM(E28:E28)</f>
        <v>0</v>
      </c>
      <c r="F29" s="20">
        <f>SUM(F28:F28)</f>
        <v>0</v>
      </c>
      <c r="G29" s="20">
        <f>SUM(G28:G28)</f>
        <v>0</v>
      </c>
      <c r="H29" s="20">
        <f>SUM(D29:G29)</f>
        <v>0</v>
      </c>
    </row>
    <row r="30" spans="1:8" ht="16.95" customHeight="1" x14ac:dyDescent="0.3">
      <c r="A30" s="13"/>
      <c r="B30" s="9"/>
      <c r="C30" s="11" t="s">
        <v>29</v>
      </c>
      <c r="D30" s="20"/>
      <c r="E30" s="20"/>
      <c r="F30" s="20"/>
      <c r="G30" s="20"/>
      <c r="H30" s="20"/>
    </row>
    <row r="31" spans="1:8" x14ac:dyDescent="0.3">
      <c r="A31" s="13"/>
      <c r="B31" s="6"/>
      <c r="C31" s="12"/>
      <c r="D31" s="20"/>
      <c r="E31" s="20"/>
      <c r="F31" s="20"/>
      <c r="G31" s="20"/>
      <c r="H31" s="20">
        <f>SUM(D31:G31)</f>
        <v>0</v>
      </c>
    </row>
    <row r="32" spans="1:8" ht="16.95" customHeight="1" x14ac:dyDescent="0.3">
      <c r="A32" s="6"/>
      <c r="B32" s="9"/>
      <c r="C32" s="11" t="s">
        <v>30</v>
      </c>
      <c r="D32" s="20">
        <f>SUM(D31:D31)</f>
        <v>0</v>
      </c>
      <c r="E32" s="20">
        <f>SUM(E31:E31)</f>
        <v>0</v>
      </c>
      <c r="F32" s="20">
        <f>SUM(F31:F31)</f>
        <v>0</v>
      </c>
      <c r="G32" s="20">
        <f>SUM(G31:G31)</f>
        <v>0</v>
      </c>
      <c r="H32" s="20">
        <f>SUM(D32:G32)</f>
        <v>0</v>
      </c>
    </row>
    <row r="33" spans="1:8" ht="16.95" customHeight="1" x14ac:dyDescent="0.3">
      <c r="A33" s="6"/>
      <c r="B33" s="9"/>
      <c r="C33" s="10" t="s">
        <v>31</v>
      </c>
      <c r="D33" s="20"/>
      <c r="E33" s="20"/>
      <c r="F33" s="20"/>
      <c r="G33" s="20"/>
      <c r="H33" s="20"/>
    </row>
    <row r="34" spans="1:8" s="14" customFormat="1" x14ac:dyDescent="0.3">
      <c r="A34" s="21"/>
      <c r="B34" s="21"/>
      <c r="C34" s="22"/>
      <c r="D34" s="20"/>
      <c r="E34" s="20"/>
      <c r="F34" s="20"/>
      <c r="G34" s="20"/>
      <c r="H34" s="20">
        <f>SUM(D34:G34)</f>
        <v>0</v>
      </c>
    </row>
    <row r="35" spans="1:8" ht="16.95" customHeight="1" x14ac:dyDescent="0.3">
      <c r="A35" s="6"/>
      <c r="B35" s="9"/>
      <c r="C35" s="9" t="s">
        <v>32</v>
      </c>
      <c r="D35" s="20">
        <f>SUM(D34:D34)</f>
        <v>0</v>
      </c>
      <c r="E35" s="20">
        <f>SUM(E34:E34)</f>
        <v>0</v>
      </c>
      <c r="F35" s="20">
        <f>SUM(F34:F34)</f>
        <v>0</v>
      </c>
      <c r="G35" s="20">
        <f>SUM(G34:G34)</f>
        <v>0</v>
      </c>
      <c r="H35" s="20">
        <f>SUM(D35:G35)</f>
        <v>0</v>
      </c>
    </row>
    <row r="36" spans="1:8" ht="34.200000000000003" customHeight="1" x14ac:dyDescent="0.3">
      <c r="A36" s="6"/>
      <c r="B36" s="9"/>
      <c r="C36" s="10" t="s">
        <v>33</v>
      </c>
      <c r="D36" s="20"/>
      <c r="E36" s="20"/>
      <c r="F36" s="20"/>
      <c r="G36" s="20"/>
      <c r="H36" s="20"/>
    </row>
    <row r="37" spans="1:8" s="14" customFormat="1" x14ac:dyDescent="0.3">
      <c r="A37" s="21"/>
      <c r="B37" s="21"/>
      <c r="C37" s="22"/>
      <c r="D37" s="20"/>
      <c r="E37" s="20"/>
      <c r="F37" s="20"/>
      <c r="G37" s="20"/>
      <c r="H37" s="20">
        <f>SUM(D37:G37)</f>
        <v>0</v>
      </c>
    </row>
    <row r="38" spans="1:8" ht="16.95" customHeight="1" x14ac:dyDescent="0.3">
      <c r="A38" s="6"/>
      <c r="B38" s="9"/>
      <c r="C38" s="9" t="s">
        <v>34</v>
      </c>
      <c r="D38" s="20">
        <f>SUM(D37:D37)</f>
        <v>0</v>
      </c>
      <c r="E38" s="20">
        <f>SUM(E37:E37)</f>
        <v>0</v>
      </c>
      <c r="F38" s="20">
        <f>SUM(F37:F37)</f>
        <v>0</v>
      </c>
      <c r="G38" s="20">
        <f>SUM(G37:G37)</f>
        <v>0</v>
      </c>
      <c r="H38" s="20">
        <f>SUM(D38:G38)</f>
        <v>0</v>
      </c>
    </row>
    <row r="39" spans="1:8" ht="16.95" customHeight="1" x14ac:dyDescent="0.3">
      <c r="A39" s="6"/>
      <c r="B39" s="9"/>
      <c r="C39" s="10" t="s">
        <v>35</v>
      </c>
      <c r="D39" s="20"/>
      <c r="E39" s="20"/>
      <c r="F39" s="20"/>
      <c r="G39" s="20"/>
      <c r="H39" s="20"/>
    </row>
    <row r="40" spans="1:8" s="14" customFormat="1" x14ac:dyDescent="0.3">
      <c r="A40" s="21"/>
      <c r="B40" s="21"/>
      <c r="C40" s="22"/>
      <c r="D40" s="20"/>
      <c r="E40" s="20"/>
      <c r="F40" s="20"/>
      <c r="G40" s="20"/>
      <c r="H40" s="20">
        <f>SUM(D40:G40)</f>
        <v>0</v>
      </c>
    </row>
    <row r="41" spans="1:8" ht="16.95" customHeight="1" x14ac:dyDescent="0.3">
      <c r="A41" s="6"/>
      <c r="B41" s="9"/>
      <c r="C41" s="9" t="s">
        <v>36</v>
      </c>
      <c r="D41" s="20">
        <f>SUM(D40:D40)</f>
        <v>0</v>
      </c>
      <c r="E41" s="20">
        <f>SUM(E40:E40)</f>
        <v>0</v>
      </c>
      <c r="F41" s="20">
        <f>SUM(F40:F40)</f>
        <v>0</v>
      </c>
      <c r="G41" s="20">
        <f>SUM(G40:G40)</f>
        <v>0</v>
      </c>
      <c r="H41" s="20">
        <f>SUM(D41:G41)</f>
        <v>0</v>
      </c>
    </row>
    <row r="42" spans="1:8" ht="16.95" customHeight="1" x14ac:dyDescent="0.3">
      <c r="A42" s="6"/>
      <c r="B42" s="9"/>
      <c r="C42" s="9" t="s">
        <v>37</v>
      </c>
      <c r="D42" s="20">
        <v>3630.8939305509998</v>
      </c>
      <c r="E42" s="20">
        <v>247.26888759566</v>
      </c>
      <c r="F42" s="20">
        <v>0</v>
      </c>
      <c r="G42" s="20">
        <v>0</v>
      </c>
      <c r="H42" s="20">
        <v>3878.1628181465999</v>
      </c>
    </row>
    <row r="43" spans="1:8" ht="16.95" customHeight="1" x14ac:dyDescent="0.3">
      <c r="A43" s="6"/>
      <c r="B43" s="9"/>
      <c r="C43" s="10" t="s">
        <v>38</v>
      </c>
      <c r="D43" s="20"/>
      <c r="E43" s="20"/>
      <c r="F43" s="20"/>
      <c r="G43" s="20"/>
      <c r="H43" s="20"/>
    </row>
    <row r="44" spans="1:8" ht="31.2" x14ac:dyDescent="0.3">
      <c r="A44" s="6">
        <v>2</v>
      </c>
      <c r="B44" s="6" t="s">
        <v>39</v>
      </c>
      <c r="C44" s="32" t="s">
        <v>40</v>
      </c>
      <c r="D44" s="20">
        <v>72.617878611018995</v>
      </c>
      <c r="E44" s="20">
        <v>4.9453777519131004</v>
      </c>
      <c r="F44" s="20">
        <v>0</v>
      </c>
      <c r="G44" s="20">
        <v>0</v>
      </c>
      <c r="H44" s="20">
        <v>77.563256362931995</v>
      </c>
    </row>
    <row r="45" spans="1:8" ht="16.95" customHeight="1" x14ac:dyDescent="0.3">
      <c r="A45" s="6"/>
      <c r="B45" s="9"/>
      <c r="C45" s="9" t="s">
        <v>41</v>
      </c>
      <c r="D45" s="20">
        <v>72.617878611018995</v>
      </c>
      <c r="E45" s="20">
        <v>4.9453777519131004</v>
      </c>
      <c r="F45" s="20">
        <v>0</v>
      </c>
      <c r="G45" s="20">
        <v>0</v>
      </c>
      <c r="H45" s="20">
        <v>77.563256362931995</v>
      </c>
    </row>
    <row r="46" spans="1:8" ht="16.95" customHeight="1" x14ac:dyDescent="0.3">
      <c r="A46" s="6"/>
      <c r="B46" s="9"/>
      <c r="C46" s="9" t="s">
        <v>42</v>
      </c>
      <c r="D46" s="20">
        <v>3703.5118091620002</v>
      </c>
      <c r="E46" s="20">
        <v>252.21426534757001</v>
      </c>
      <c r="F46" s="20">
        <v>0</v>
      </c>
      <c r="G46" s="20">
        <v>0</v>
      </c>
      <c r="H46" s="20">
        <v>3955.7260745096</v>
      </c>
    </row>
    <row r="47" spans="1:8" ht="16.95" customHeight="1" x14ac:dyDescent="0.3">
      <c r="A47" s="6"/>
      <c r="B47" s="9"/>
      <c r="C47" s="9" t="s">
        <v>43</v>
      </c>
      <c r="D47" s="20"/>
      <c r="E47" s="20"/>
      <c r="F47" s="20"/>
      <c r="G47" s="20"/>
      <c r="H47" s="20"/>
    </row>
    <row r="48" spans="1:8" x14ac:dyDescent="0.3">
      <c r="A48" s="6">
        <v>3</v>
      </c>
      <c r="B48" s="6" t="s">
        <v>44</v>
      </c>
      <c r="C48" s="7" t="s">
        <v>45</v>
      </c>
      <c r="D48" s="20">
        <v>0</v>
      </c>
      <c r="E48" s="20">
        <v>0</v>
      </c>
      <c r="F48" s="20">
        <v>0</v>
      </c>
      <c r="G48" s="20">
        <v>11.792256934517001</v>
      </c>
      <c r="H48" s="20">
        <v>11.792256934517001</v>
      </c>
    </row>
    <row r="49" spans="1:8" ht="31.2" x14ac:dyDescent="0.3">
      <c r="A49" s="6">
        <v>4</v>
      </c>
      <c r="B49" s="6" t="s">
        <v>66</v>
      </c>
      <c r="C49" s="7" t="s">
        <v>68</v>
      </c>
      <c r="D49" s="20">
        <v>96.661658219130004</v>
      </c>
      <c r="E49" s="20">
        <v>6.5827923255716998</v>
      </c>
      <c r="F49" s="20">
        <v>0</v>
      </c>
      <c r="G49" s="20">
        <v>0</v>
      </c>
      <c r="H49" s="20">
        <v>103.2444505447</v>
      </c>
    </row>
    <row r="50" spans="1:8" x14ac:dyDescent="0.3">
      <c r="A50" s="6">
        <v>5</v>
      </c>
      <c r="B50" s="6" t="s">
        <v>67</v>
      </c>
      <c r="C50" s="7" t="s">
        <v>69</v>
      </c>
      <c r="D50" s="20">
        <v>0</v>
      </c>
      <c r="E50" s="20">
        <v>0</v>
      </c>
      <c r="F50" s="20">
        <v>0</v>
      </c>
      <c r="G50" s="20">
        <v>55.368805781250003</v>
      </c>
      <c r="H50" s="20">
        <v>55.368805781250003</v>
      </c>
    </row>
    <row r="51" spans="1:8" ht="16.95" customHeight="1" x14ac:dyDescent="0.3">
      <c r="A51" s="6"/>
      <c r="B51" s="9"/>
      <c r="C51" s="9" t="s">
        <v>65</v>
      </c>
      <c r="D51" s="20">
        <v>96.661658219130004</v>
      </c>
      <c r="E51" s="20">
        <v>6.5827923255716998</v>
      </c>
      <c r="F51" s="20">
        <v>0</v>
      </c>
      <c r="G51" s="20">
        <v>67.161062715767002</v>
      </c>
      <c r="H51" s="20">
        <v>170.40551326047</v>
      </c>
    </row>
    <row r="52" spans="1:8" ht="16.95" customHeight="1" x14ac:dyDescent="0.3">
      <c r="A52" s="6"/>
      <c r="B52" s="9"/>
      <c r="C52" s="9" t="s">
        <v>64</v>
      </c>
      <c r="D52" s="20">
        <v>3800.1734673811002</v>
      </c>
      <c r="E52" s="20">
        <v>258.79705767313999</v>
      </c>
      <c r="F52" s="20">
        <v>0</v>
      </c>
      <c r="G52" s="20">
        <v>67.161062715767002</v>
      </c>
      <c r="H52" s="20">
        <v>4126.1315877699999</v>
      </c>
    </row>
    <row r="53" spans="1:8" ht="16.95" customHeight="1" x14ac:dyDescent="0.3">
      <c r="A53" s="6"/>
      <c r="B53" s="9"/>
      <c r="C53" s="9" t="s">
        <v>63</v>
      </c>
      <c r="D53" s="20"/>
      <c r="E53" s="20"/>
      <c r="F53" s="20"/>
      <c r="G53" s="20"/>
      <c r="H53" s="20"/>
    </row>
    <row r="54" spans="1:8" x14ac:dyDescent="0.3">
      <c r="A54" s="6"/>
      <c r="B54" s="6"/>
      <c r="C54" s="7"/>
      <c r="D54" s="20"/>
      <c r="E54" s="20"/>
      <c r="F54" s="20"/>
      <c r="G54" s="20"/>
      <c r="H54" s="20">
        <f>SUM(D54:G54)</f>
        <v>0</v>
      </c>
    </row>
    <row r="55" spans="1:8" ht="16.95" customHeight="1" x14ac:dyDescent="0.3">
      <c r="A55" s="6"/>
      <c r="B55" s="9"/>
      <c r="C55" s="9" t="s">
        <v>62</v>
      </c>
      <c r="D55" s="20">
        <f>SUM(D54:D54)</f>
        <v>0</v>
      </c>
      <c r="E55" s="20">
        <f>SUM(E54:E54)</f>
        <v>0</v>
      </c>
      <c r="F55" s="20">
        <f>SUM(F54:F54)</f>
        <v>0</v>
      </c>
      <c r="G55" s="20">
        <f>SUM(G54:G54)</f>
        <v>0</v>
      </c>
      <c r="H55" s="20">
        <f>SUM(D55:G55)</f>
        <v>0</v>
      </c>
    </row>
    <row r="56" spans="1:8" ht="16.95" customHeight="1" x14ac:dyDescent="0.3">
      <c r="A56" s="6"/>
      <c r="B56" s="9"/>
      <c r="C56" s="9" t="s">
        <v>61</v>
      </c>
      <c r="D56" s="20">
        <v>3800.1734673811002</v>
      </c>
      <c r="E56" s="20">
        <v>258.79705767313999</v>
      </c>
      <c r="F56" s="20">
        <v>0</v>
      </c>
      <c r="G56" s="20">
        <v>67.161062715767002</v>
      </c>
      <c r="H56" s="20">
        <v>4126.1315877699999</v>
      </c>
    </row>
    <row r="57" spans="1:8" ht="153" customHeight="1" x14ac:dyDescent="0.3">
      <c r="A57" s="6"/>
      <c r="B57" s="9"/>
      <c r="C57" s="9" t="s">
        <v>60</v>
      </c>
      <c r="D57" s="20"/>
      <c r="E57" s="20"/>
      <c r="F57" s="20"/>
      <c r="G57" s="20"/>
      <c r="H57" s="20"/>
    </row>
    <row r="58" spans="1:8" x14ac:dyDescent="0.3">
      <c r="A58" s="6">
        <v>6</v>
      </c>
      <c r="B58" s="6" t="s">
        <v>59</v>
      </c>
      <c r="C58" s="7" t="s">
        <v>58</v>
      </c>
      <c r="D58" s="20">
        <v>0</v>
      </c>
      <c r="E58" s="20">
        <v>0</v>
      </c>
      <c r="F58" s="20">
        <v>0</v>
      </c>
      <c r="G58" s="20">
        <v>223.53932269385001</v>
      </c>
      <c r="H58" s="20">
        <v>223.53932269385001</v>
      </c>
    </row>
    <row r="59" spans="1:8" ht="16.95" customHeight="1" x14ac:dyDescent="0.3">
      <c r="A59" s="6"/>
      <c r="B59" s="9"/>
      <c r="C59" s="9" t="s">
        <v>57</v>
      </c>
      <c r="D59" s="20">
        <v>0</v>
      </c>
      <c r="E59" s="20">
        <v>0</v>
      </c>
      <c r="F59" s="20">
        <v>0</v>
      </c>
      <c r="G59" s="20">
        <v>223.53932269385001</v>
      </c>
      <c r="H59" s="20">
        <v>223.53932269385001</v>
      </c>
    </row>
    <row r="60" spans="1:8" ht="16.95" customHeight="1" x14ac:dyDescent="0.3">
      <c r="A60" s="6"/>
      <c r="B60" s="9"/>
      <c r="C60" s="9" t="s">
        <v>56</v>
      </c>
      <c r="D60" s="20">
        <v>3800.1734673811002</v>
      </c>
      <c r="E60" s="20">
        <v>258.79705767313999</v>
      </c>
      <c r="F60" s="20">
        <v>0</v>
      </c>
      <c r="G60" s="20">
        <v>290.70038540962003</v>
      </c>
      <c r="H60" s="20">
        <v>4349.6709104639003</v>
      </c>
    </row>
    <row r="61" spans="1:8" ht="16.95" customHeight="1" x14ac:dyDescent="0.3">
      <c r="A61" s="6"/>
      <c r="B61" s="9"/>
      <c r="C61" s="9" t="s">
        <v>55</v>
      </c>
      <c r="D61" s="20"/>
      <c r="E61" s="20"/>
      <c r="F61" s="20"/>
      <c r="G61" s="20"/>
      <c r="H61" s="20"/>
    </row>
    <row r="62" spans="1:8" ht="34.200000000000003" customHeight="1" x14ac:dyDescent="0.3">
      <c r="A62" s="6">
        <v>7</v>
      </c>
      <c r="B62" s="6" t="s">
        <v>54</v>
      </c>
      <c r="C62" s="7" t="s">
        <v>53</v>
      </c>
      <c r="D62" s="20">
        <f>D60 * 3%</f>
        <v>114.005204021433</v>
      </c>
      <c r="E62" s="20">
        <f>E60 * 3%</f>
        <v>7.7639117301941996</v>
      </c>
      <c r="F62" s="20">
        <f>F60 * 3%</f>
        <v>0</v>
      </c>
      <c r="G62" s="20">
        <f>G60 * 3%</f>
        <v>8.7210115622886004</v>
      </c>
      <c r="H62" s="20">
        <f>SUM(D62:G62)</f>
        <v>130.49012731391579</v>
      </c>
    </row>
    <row r="63" spans="1:8" ht="16.95" customHeight="1" x14ac:dyDescent="0.3">
      <c r="A63" s="6"/>
      <c r="B63" s="9"/>
      <c r="C63" s="9" t="s">
        <v>52</v>
      </c>
      <c r="D63" s="20">
        <f>D62</f>
        <v>114.005204021433</v>
      </c>
      <c r="E63" s="20">
        <f>E62</f>
        <v>7.7639117301941996</v>
      </c>
      <c r="F63" s="20">
        <f>F62</f>
        <v>0</v>
      </c>
      <c r="G63" s="20">
        <f>G62</f>
        <v>8.7210115622886004</v>
      </c>
      <c r="H63" s="20">
        <f>SUM(D63:G63)</f>
        <v>130.49012731391579</v>
      </c>
    </row>
    <row r="64" spans="1:8" ht="16.95" customHeight="1" x14ac:dyDescent="0.3">
      <c r="A64" s="6"/>
      <c r="B64" s="9"/>
      <c r="C64" s="9" t="s">
        <v>51</v>
      </c>
      <c r="D64" s="20">
        <f>D63 + D60</f>
        <v>3914.1786714025334</v>
      </c>
      <c r="E64" s="20">
        <f>E63 + E60</f>
        <v>266.56096940333418</v>
      </c>
      <c r="F64" s="20">
        <f>F63 + F60</f>
        <v>0</v>
      </c>
      <c r="G64" s="20">
        <f>G63 + G60</f>
        <v>299.42139697190862</v>
      </c>
      <c r="H64" s="20">
        <f>SUM(D64:G64)</f>
        <v>4480.1610377777761</v>
      </c>
    </row>
    <row r="65" spans="1:8" ht="16.95" customHeight="1" x14ac:dyDescent="0.3">
      <c r="A65" s="6"/>
      <c r="B65" s="9"/>
      <c r="C65" s="9" t="s">
        <v>50</v>
      </c>
      <c r="D65" s="20"/>
      <c r="E65" s="20"/>
      <c r="F65" s="20"/>
      <c r="G65" s="20"/>
      <c r="H65" s="20"/>
    </row>
    <row r="66" spans="1:8" ht="16.95" customHeight="1" x14ac:dyDescent="0.3">
      <c r="A66" s="6">
        <v>8</v>
      </c>
      <c r="B66" s="6" t="s">
        <v>49</v>
      </c>
      <c r="C66" s="7" t="s">
        <v>48</v>
      </c>
      <c r="D66" s="20">
        <f>D64 * 20%</f>
        <v>782.8357342805067</v>
      </c>
      <c r="E66" s="20">
        <f>E64 * 20%</f>
        <v>53.31219388066684</v>
      </c>
      <c r="F66" s="20">
        <f>F64 * 20%</f>
        <v>0</v>
      </c>
      <c r="G66" s="20">
        <f>G64 * 20%</f>
        <v>59.884279394381728</v>
      </c>
      <c r="H66" s="20">
        <f>SUM(D66:G66)</f>
        <v>896.03220755555526</v>
      </c>
    </row>
    <row r="67" spans="1:8" ht="16.95" customHeight="1" x14ac:dyDescent="0.3">
      <c r="A67" s="6"/>
      <c r="B67" s="9"/>
      <c r="C67" s="9" t="s">
        <v>47</v>
      </c>
      <c r="D67" s="20">
        <f>D66</f>
        <v>782.8357342805067</v>
      </c>
      <c r="E67" s="20">
        <f>E66</f>
        <v>53.31219388066684</v>
      </c>
      <c r="F67" s="20">
        <f>F66</f>
        <v>0</v>
      </c>
      <c r="G67" s="20">
        <f>G66</f>
        <v>59.884279394381728</v>
      </c>
      <c r="H67" s="20">
        <f>SUM(D67:G67)</f>
        <v>896.03220755555526</v>
      </c>
    </row>
    <row r="68" spans="1:8" ht="16.95" customHeight="1" x14ac:dyDescent="0.3">
      <c r="A68" s="6"/>
      <c r="B68" s="9"/>
      <c r="C68" s="9" t="s">
        <v>46</v>
      </c>
      <c r="D68" s="20">
        <f>D67 + D64</f>
        <v>4697.0144056830404</v>
      </c>
      <c r="E68" s="20">
        <f>E67 + E64</f>
        <v>319.87316328400101</v>
      </c>
      <c r="F68" s="20">
        <f>F67 + F64</f>
        <v>0</v>
      </c>
      <c r="G68" s="20">
        <f>G67 + G64</f>
        <v>359.30567636629036</v>
      </c>
      <c r="H68" s="20">
        <f>SUM(D68:G68)</f>
        <v>5376.193245333332</v>
      </c>
    </row>
  </sheetData>
  <mergeCells count="5">
    <mergeCell ref="A13:H13"/>
    <mergeCell ref="A18:A19"/>
    <mergeCell ref="B18:B19"/>
    <mergeCell ref="C18:C19"/>
    <mergeCell ref="D18:H18"/>
  </mergeCells>
  <pageMargins left="0.19685039370078999" right="0.15748031496063" top="0.19685039370078999" bottom="0.19685039370078999" header="0.51181102362205" footer="0.51181102362205"/>
  <pageSetup paperSize="9" scale="43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zoomScale="90" zoomScaleNormal="90" workbookViewId="0">
      <selection activeCell="B7" sqref="B7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70</v>
      </c>
    </row>
    <row r="2" spans="1:14" ht="45.75" customHeight="1" x14ac:dyDescent="0.3">
      <c r="A2" s="1"/>
      <c r="B2" s="1" t="s">
        <v>71</v>
      </c>
      <c r="C2" s="86" t="s">
        <v>129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72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73</v>
      </c>
      <c r="C7" s="29" t="s">
        <v>25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74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75</v>
      </c>
      <c r="C13" s="25" t="s">
        <v>76</v>
      </c>
      <c r="D13" s="19">
        <v>3630.8939305509998</v>
      </c>
      <c r="E13" s="19">
        <v>247.26888759566</v>
      </c>
      <c r="F13" s="19">
        <v>0</v>
      </c>
      <c r="G13" s="19">
        <v>0</v>
      </c>
      <c r="H13" s="19">
        <v>3878.1628181465999</v>
      </c>
      <c r="J13" s="5"/>
    </row>
    <row r="14" spans="1:14" ht="16.95" customHeight="1" x14ac:dyDescent="0.3">
      <c r="A14" s="6"/>
      <c r="B14" s="9"/>
      <c r="C14" s="9" t="s">
        <v>77</v>
      </c>
      <c r="D14" s="19">
        <v>3630.8939305509998</v>
      </c>
      <c r="E14" s="19">
        <v>247.26888759566</v>
      </c>
      <c r="F14" s="19">
        <v>0</v>
      </c>
      <c r="G14" s="19">
        <v>0</v>
      </c>
      <c r="H14" s="19">
        <v>3878.1628181465999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70</v>
      </c>
    </row>
    <row r="2" spans="1:14" ht="45.75" customHeight="1" x14ac:dyDescent="0.3">
      <c r="A2" s="1"/>
      <c r="B2" s="1" t="s">
        <v>71</v>
      </c>
      <c r="C2" s="86" t="s">
        <v>129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78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73</v>
      </c>
      <c r="C7" s="29" t="s">
        <v>45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74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75</v>
      </c>
      <c r="C13" s="25" t="s">
        <v>79</v>
      </c>
      <c r="D13" s="19">
        <v>0</v>
      </c>
      <c r="E13" s="19">
        <v>0</v>
      </c>
      <c r="F13" s="19">
        <v>0</v>
      </c>
      <c r="G13" s="19">
        <v>11.792256934517001</v>
      </c>
      <c r="H13" s="19">
        <v>11.792256934517001</v>
      </c>
      <c r="J13" s="5"/>
    </row>
    <row r="14" spans="1:14" ht="16.95" customHeight="1" x14ac:dyDescent="0.3">
      <c r="A14" s="6"/>
      <c r="B14" s="9"/>
      <c r="C14" s="9" t="s">
        <v>77</v>
      </c>
      <c r="D14" s="19">
        <v>0</v>
      </c>
      <c r="E14" s="19">
        <v>0</v>
      </c>
      <c r="F14" s="19">
        <v>0</v>
      </c>
      <c r="G14" s="19">
        <v>11.792256934517001</v>
      </c>
      <c r="H14" s="19">
        <v>11.792256934517001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zoomScale="90" zoomScaleNormal="90" workbookViewId="0">
      <selection activeCell="B10" sqref="B10:B11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70</v>
      </c>
    </row>
    <row r="2" spans="1:14" ht="45.75" customHeight="1" x14ac:dyDescent="0.3">
      <c r="A2" s="1"/>
      <c r="B2" s="1" t="s">
        <v>71</v>
      </c>
      <c r="C2" s="86" t="s">
        <v>129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80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73</v>
      </c>
      <c r="C7" s="29" t="s">
        <v>58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74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81</v>
      </c>
      <c r="C13" s="25" t="s">
        <v>58</v>
      </c>
      <c r="D13" s="19">
        <v>0</v>
      </c>
      <c r="E13" s="19">
        <v>0</v>
      </c>
      <c r="F13" s="19">
        <v>0</v>
      </c>
      <c r="G13" s="19">
        <v>223.53932269385001</v>
      </c>
      <c r="H13" s="19">
        <v>223.53932269385001</v>
      </c>
      <c r="J13" s="5"/>
    </row>
    <row r="14" spans="1:14" ht="16.95" customHeight="1" x14ac:dyDescent="0.3">
      <c r="A14" s="6"/>
      <c r="B14" s="9"/>
      <c r="C14" s="9" t="s">
        <v>77</v>
      </c>
      <c r="D14" s="19">
        <v>0</v>
      </c>
      <c r="E14" s="19">
        <v>0</v>
      </c>
      <c r="F14" s="19">
        <v>0</v>
      </c>
      <c r="G14" s="19">
        <v>223.53932269385001</v>
      </c>
      <c r="H14" s="19">
        <v>223.53932269385001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36"/>
  <sheetViews>
    <sheetView zoomScale="75" zoomScaleNormal="87" workbookViewId="0">
      <selection activeCell="H3" sqref="H3:H33"/>
    </sheetView>
  </sheetViews>
  <sheetFormatPr defaultColWidth="8.6640625" defaultRowHeight="18" x14ac:dyDescent="0.3"/>
  <cols>
    <col min="1" max="1" width="18" style="40" customWidth="1"/>
    <col min="2" max="2" width="92.6640625" style="38" customWidth="1"/>
    <col min="3" max="3" width="30" style="38" customWidth="1"/>
    <col min="4" max="4" width="15.6640625" style="39" customWidth="1"/>
    <col min="5" max="6" width="14.33203125" style="39" customWidth="1"/>
    <col min="7" max="7" width="20.109375" style="39" customWidth="1"/>
    <col min="8" max="8" width="136.33203125" style="38" customWidth="1"/>
    <col min="10" max="10" width="19.44140625" customWidth="1"/>
  </cols>
  <sheetData>
    <row r="1" spans="1:8" ht="76.2" customHeight="1" x14ac:dyDescent="0.3">
      <c r="A1" s="37" t="s">
        <v>82</v>
      </c>
      <c r="B1" s="37" t="s">
        <v>83</v>
      </c>
      <c r="C1" s="37" t="s">
        <v>84</v>
      </c>
      <c r="D1" s="37" t="s">
        <v>85</v>
      </c>
      <c r="E1" s="37" t="s">
        <v>86</v>
      </c>
      <c r="F1" s="37" t="s">
        <v>87</v>
      </c>
      <c r="G1" s="37" t="s">
        <v>88</v>
      </c>
      <c r="H1" s="37" t="s">
        <v>89</v>
      </c>
    </row>
    <row r="2" spans="1:8" x14ac:dyDescent="0.3">
      <c r="A2" s="37">
        <v>1</v>
      </c>
      <c r="B2" s="37">
        <v>2</v>
      </c>
      <c r="C2" s="37">
        <v>3</v>
      </c>
      <c r="D2" s="37">
        <v>4</v>
      </c>
      <c r="E2" s="37">
        <v>5</v>
      </c>
      <c r="F2" s="37">
        <v>6</v>
      </c>
      <c r="G2" s="37">
        <v>7</v>
      </c>
      <c r="H2" s="37">
        <v>8</v>
      </c>
    </row>
    <row r="3" spans="1:8" ht="24.6" x14ac:dyDescent="0.3">
      <c r="A3" s="101" t="s">
        <v>25</v>
      </c>
      <c r="B3" s="95"/>
      <c r="C3" s="45"/>
      <c r="D3" s="43">
        <v>3878.1628181465999</v>
      </c>
      <c r="E3" s="41"/>
      <c r="F3" s="41"/>
      <c r="G3" s="41"/>
      <c r="H3" s="48"/>
    </row>
    <row r="4" spans="1:8" x14ac:dyDescent="0.3">
      <c r="A4" s="96" t="s">
        <v>90</v>
      </c>
      <c r="B4" s="42" t="s">
        <v>91</v>
      </c>
      <c r="C4" s="45"/>
      <c r="D4" s="43">
        <v>3630.8939305509998</v>
      </c>
      <c r="E4" s="41"/>
      <c r="F4" s="41"/>
      <c r="G4" s="41"/>
      <c r="H4" s="48"/>
    </row>
    <row r="5" spans="1:8" x14ac:dyDescent="0.3">
      <c r="A5" s="96"/>
      <c r="B5" s="42" t="s">
        <v>92</v>
      </c>
      <c r="C5" s="37"/>
      <c r="D5" s="43">
        <v>247.26888759566</v>
      </c>
      <c r="E5" s="41"/>
      <c r="F5" s="41"/>
      <c r="G5" s="41"/>
      <c r="H5" s="47"/>
    </row>
    <row r="6" spans="1:8" x14ac:dyDescent="0.3">
      <c r="A6" s="99"/>
      <c r="B6" s="42" t="s">
        <v>93</v>
      </c>
      <c r="C6" s="37"/>
      <c r="D6" s="43">
        <v>0</v>
      </c>
      <c r="E6" s="41"/>
      <c r="F6" s="41"/>
      <c r="G6" s="41"/>
      <c r="H6" s="47"/>
    </row>
    <row r="7" spans="1:8" x14ac:dyDescent="0.3">
      <c r="A7" s="99"/>
      <c r="B7" s="42" t="s">
        <v>94</v>
      </c>
      <c r="C7" s="37"/>
      <c r="D7" s="43">
        <v>0</v>
      </c>
      <c r="E7" s="41"/>
      <c r="F7" s="41"/>
      <c r="G7" s="41"/>
      <c r="H7" s="47"/>
    </row>
    <row r="8" spans="1:8" x14ac:dyDescent="0.3">
      <c r="A8" s="97" t="s">
        <v>76</v>
      </c>
      <c r="B8" s="98"/>
      <c r="C8" s="96" t="s">
        <v>96</v>
      </c>
      <c r="D8" s="44">
        <v>3878.1628181465999</v>
      </c>
      <c r="E8" s="41">
        <v>0.39</v>
      </c>
      <c r="F8" s="41" t="s">
        <v>95</v>
      </c>
      <c r="G8" s="44">
        <v>9944.007226017</v>
      </c>
      <c r="H8" s="47"/>
    </row>
    <row r="9" spans="1:8" x14ac:dyDescent="0.3">
      <c r="A9" s="100">
        <v>1</v>
      </c>
      <c r="B9" s="42" t="s">
        <v>91</v>
      </c>
      <c r="C9" s="96"/>
      <c r="D9" s="44">
        <v>3630.8939305509998</v>
      </c>
      <c r="E9" s="41"/>
      <c r="F9" s="41"/>
      <c r="G9" s="41"/>
      <c r="H9" s="99" t="s">
        <v>25</v>
      </c>
    </row>
    <row r="10" spans="1:8" x14ac:dyDescent="0.3">
      <c r="A10" s="96"/>
      <c r="B10" s="42" t="s">
        <v>92</v>
      </c>
      <c r="C10" s="96"/>
      <c r="D10" s="44">
        <v>247.26888759566</v>
      </c>
      <c r="E10" s="41"/>
      <c r="F10" s="41"/>
      <c r="G10" s="41"/>
      <c r="H10" s="99"/>
    </row>
    <row r="11" spans="1:8" x14ac:dyDescent="0.3">
      <c r="A11" s="96"/>
      <c r="B11" s="42" t="s">
        <v>93</v>
      </c>
      <c r="C11" s="96"/>
      <c r="D11" s="44">
        <v>0</v>
      </c>
      <c r="E11" s="41"/>
      <c r="F11" s="41"/>
      <c r="G11" s="41"/>
      <c r="H11" s="99"/>
    </row>
    <row r="12" spans="1:8" x14ac:dyDescent="0.3">
      <c r="A12" s="96"/>
      <c r="B12" s="42" t="s">
        <v>94</v>
      </c>
      <c r="C12" s="96"/>
      <c r="D12" s="44">
        <v>0</v>
      </c>
      <c r="E12" s="41"/>
      <c r="F12" s="41"/>
      <c r="G12" s="41"/>
      <c r="H12" s="99"/>
    </row>
    <row r="13" spans="1:8" ht="24.6" x14ac:dyDescent="0.3">
      <c r="A13" s="94" t="s">
        <v>45</v>
      </c>
      <c r="B13" s="95"/>
      <c r="C13" s="37"/>
      <c r="D13" s="43">
        <v>11.792256934517001</v>
      </c>
      <c r="E13" s="41"/>
      <c r="F13" s="41"/>
      <c r="G13" s="41"/>
      <c r="H13" s="47"/>
    </row>
    <row r="14" spans="1:8" x14ac:dyDescent="0.3">
      <c r="A14" s="96" t="s">
        <v>97</v>
      </c>
      <c r="B14" s="42" t="s">
        <v>91</v>
      </c>
      <c r="C14" s="37"/>
      <c r="D14" s="43">
        <v>0</v>
      </c>
      <c r="E14" s="41"/>
      <c r="F14" s="41"/>
      <c r="G14" s="41"/>
      <c r="H14" s="47"/>
    </row>
    <row r="15" spans="1:8" x14ac:dyDescent="0.3">
      <c r="A15" s="96"/>
      <c r="B15" s="42" t="s">
        <v>92</v>
      </c>
      <c r="C15" s="37"/>
      <c r="D15" s="43">
        <v>0</v>
      </c>
      <c r="E15" s="41"/>
      <c r="F15" s="41"/>
      <c r="G15" s="41"/>
      <c r="H15" s="47"/>
    </row>
    <row r="16" spans="1:8" x14ac:dyDescent="0.3">
      <c r="A16" s="96"/>
      <c r="B16" s="42" t="s">
        <v>93</v>
      </c>
      <c r="C16" s="37"/>
      <c r="D16" s="43">
        <v>0</v>
      </c>
      <c r="E16" s="41"/>
      <c r="F16" s="41"/>
      <c r="G16" s="41"/>
      <c r="H16" s="47"/>
    </row>
    <row r="17" spans="1:8" x14ac:dyDescent="0.3">
      <c r="A17" s="96"/>
      <c r="B17" s="42" t="s">
        <v>94</v>
      </c>
      <c r="C17" s="37"/>
      <c r="D17" s="43">
        <v>11.792256934517001</v>
      </c>
      <c r="E17" s="41"/>
      <c r="F17" s="41"/>
      <c r="G17" s="41"/>
      <c r="H17" s="47"/>
    </row>
    <row r="18" spans="1:8" x14ac:dyDescent="0.3">
      <c r="A18" s="97" t="s">
        <v>79</v>
      </c>
      <c r="B18" s="98"/>
      <c r="C18" s="96" t="s">
        <v>96</v>
      </c>
      <c r="D18" s="44">
        <v>11.792256934517001</v>
      </c>
      <c r="E18" s="41">
        <v>0.39</v>
      </c>
      <c r="F18" s="41" t="s">
        <v>95</v>
      </c>
      <c r="G18" s="44">
        <v>30.236556242351998</v>
      </c>
      <c r="H18" s="47"/>
    </row>
    <row r="19" spans="1:8" x14ac:dyDescent="0.3">
      <c r="A19" s="100">
        <v>1</v>
      </c>
      <c r="B19" s="42" t="s">
        <v>91</v>
      </c>
      <c r="C19" s="96"/>
      <c r="D19" s="44">
        <v>0</v>
      </c>
      <c r="E19" s="41"/>
      <c r="F19" s="41"/>
      <c r="G19" s="41"/>
      <c r="H19" s="99" t="s">
        <v>25</v>
      </c>
    </row>
    <row r="20" spans="1:8" x14ac:dyDescent="0.3">
      <c r="A20" s="96"/>
      <c r="B20" s="42" t="s">
        <v>92</v>
      </c>
      <c r="C20" s="96"/>
      <c r="D20" s="44">
        <v>0</v>
      </c>
      <c r="E20" s="41"/>
      <c r="F20" s="41"/>
      <c r="G20" s="41"/>
      <c r="H20" s="99"/>
    </row>
    <row r="21" spans="1:8" x14ac:dyDescent="0.3">
      <c r="A21" s="96"/>
      <c r="B21" s="42" t="s">
        <v>93</v>
      </c>
      <c r="C21" s="96"/>
      <c r="D21" s="44">
        <v>0</v>
      </c>
      <c r="E21" s="41"/>
      <c r="F21" s="41"/>
      <c r="G21" s="41"/>
      <c r="H21" s="99"/>
    </row>
    <row r="22" spans="1:8" x14ac:dyDescent="0.3">
      <c r="A22" s="96"/>
      <c r="B22" s="42" t="s">
        <v>94</v>
      </c>
      <c r="C22" s="96"/>
      <c r="D22" s="44">
        <v>11.792256934517001</v>
      </c>
      <c r="E22" s="41"/>
      <c r="F22" s="41"/>
      <c r="G22" s="41"/>
      <c r="H22" s="99"/>
    </row>
    <row r="23" spans="1:8" ht="24.6" x14ac:dyDescent="0.3">
      <c r="A23" s="94" t="s">
        <v>58</v>
      </c>
      <c r="B23" s="95"/>
      <c r="C23" s="37"/>
      <c r="D23" s="43">
        <v>223.53932269385001</v>
      </c>
      <c r="E23" s="41"/>
      <c r="F23" s="41"/>
      <c r="G23" s="41"/>
      <c r="H23" s="47"/>
    </row>
    <row r="24" spans="1:8" x14ac:dyDescent="0.3">
      <c r="A24" s="96" t="s">
        <v>98</v>
      </c>
      <c r="B24" s="42" t="s">
        <v>91</v>
      </c>
      <c r="C24" s="37"/>
      <c r="D24" s="43">
        <v>0</v>
      </c>
      <c r="E24" s="41"/>
      <c r="F24" s="41"/>
      <c r="G24" s="41"/>
      <c r="H24" s="47"/>
    </row>
    <row r="25" spans="1:8" x14ac:dyDescent="0.3">
      <c r="A25" s="96"/>
      <c r="B25" s="42" t="s">
        <v>92</v>
      </c>
      <c r="C25" s="37"/>
      <c r="D25" s="43">
        <v>0</v>
      </c>
      <c r="E25" s="41"/>
      <c r="F25" s="41"/>
      <c r="G25" s="41"/>
      <c r="H25" s="47"/>
    </row>
    <row r="26" spans="1:8" x14ac:dyDescent="0.3">
      <c r="A26" s="96"/>
      <c r="B26" s="42" t="s">
        <v>93</v>
      </c>
      <c r="C26" s="37"/>
      <c r="D26" s="43">
        <v>0</v>
      </c>
      <c r="E26" s="41"/>
      <c r="F26" s="41"/>
      <c r="G26" s="41"/>
      <c r="H26" s="47"/>
    </row>
    <row r="27" spans="1:8" x14ac:dyDescent="0.3">
      <c r="A27" s="96"/>
      <c r="B27" s="42" t="s">
        <v>94</v>
      </c>
      <c r="C27" s="37"/>
      <c r="D27" s="43">
        <v>223.53932269385001</v>
      </c>
      <c r="E27" s="41"/>
      <c r="F27" s="41"/>
      <c r="G27" s="41"/>
      <c r="H27" s="47"/>
    </row>
    <row r="28" spans="1:8" x14ac:dyDescent="0.3">
      <c r="A28" s="97" t="s">
        <v>58</v>
      </c>
      <c r="B28" s="98"/>
      <c r="C28" s="96" t="s">
        <v>96</v>
      </c>
      <c r="D28" s="44">
        <v>223.53932269385001</v>
      </c>
      <c r="E28" s="41">
        <v>0.39</v>
      </c>
      <c r="F28" s="41" t="s">
        <v>95</v>
      </c>
      <c r="G28" s="44">
        <v>573.17775049705995</v>
      </c>
      <c r="H28" s="47"/>
    </row>
    <row r="29" spans="1:8" x14ac:dyDescent="0.3">
      <c r="A29" s="100">
        <v>1</v>
      </c>
      <c r="B29" s="42" t="s">
        <v>91</v>
      </c>
      <c r="C29" s="96"/>
      <c r="D29" s="44">
        <v>0</v>
      </c>
      <c r="E29" s="41"/>
      <c r="F29" s="41"/>
      <c r="G29" s="41"/>
      <c r="H29" s="99" t="s">
        <v>25</v>
      </c>
    </row>
    <row r="30" spans="1:8" x14ac:dyDescent="0.3">
      <c r="A30" s="96"/>
      <c r="B30" s="42" t="s">
        <v>92</v>
      </c>
      <c r="C30" s="96"/>
      <c r="D30" s="44">
        <v>0</v>
      </c>
      <c r="E30" s="41"/>
      <c r="F30" s="41"/>
      <c r="G30" s="41"/>
      <c r="H30" s="99"/>
    </row>
    <row r="31" spans="1:8" x14ac:dyDescent="0.3">
      <c r="A31" s="96"/>
      <c r="B31" s="42" t="s">
        <v>93</v>
      </c>
      <c r="C31" s="96"/>
      <c r="D31" s="44">
        <v>0</v>
      </c>
      <c r="E31" s="41"/>
      <c r="F31" s="41"/>
      <c r="G31" s="41"/>
      <c r="H31" s="99"/>
    </row>
    <row r="32" spans="1:8" x14ac:dyDescent="0.3">
      <c r="A32" s="96"/>
      <c r="B32" s="42" t="s">
        <v>94</v>
      </c>
      <c r="C32" s="96"/>
      <c r="D32" s="44">
        <v>223.53932269385001</v>
      </c>
      <c r="E32" s="41"/>
      <c r="F32" s="41"/>
      <c r="G32" s="41"/>
      <c r="H32" s="99"/>
    </row>
    <row r="33" spans="1:8" x14ac:dyDescent="0.3">
      <c r="A33" s="46"/>
      <c r="C33" s="46"/>
      <c r="D33" s="40"/>
      <c r="E33" s="40"/>
      <c r="F33" s="40"/>
      <c r="G33" s="40"/>
      <c r="H33" s="49"/>
    </row>
    <row r="35" spans="1:8" x14ac:dyDescent="0.3">
      <c r="A35" s="93" t="s">
        <v>99</v>
      </c>
      <c r="B35" s="93"/>
      <c r="C35" s="93"/>
      <c r="D35" s="93"/>
      <c r="E35" s="93"/>
      <c r="F35" s="93"/>
      <c r="G35" s="93"/>
      <c r="H35" s="93"/>
    </row>
    <row r="36" spans="1:8" x14ac:dyDescent="0.3">
      <c r="A36" s="93" t="s">
        <v>100</v>
      </c>
      <c r="B36" s="93"/>
      <c r="C36" s="93"/>
      <c r="D36" s="93"/>
      <c r="E36" s="93"/>
      <c r="F36" s="93"/>
      <c r="G36" s="93"/>
      <c r="H36" s="93"/>
    </row>
  </sheetData>
  <mergeCells count="20">
    <mergeCell ref="A3:B3"/>
    <mergeCell ref="A4:A7"/>
    <mergeCell ref="A8:B8"/>
    <mergeCell ref="H9:H12"/>
    <mergeCell ref="C8:C12"/>
    <mergeCell ref="A9:A12"/>
    <mergeCell ref="A13:B13"/>
    <mergeCell ref="A14:A17"/>
    <mergeCell ref="A18:B18"/>
    <mergeCell ref="H19:H22"/>
    <mergeCell ref="C18:C22"/>
    <mergeCell ref="A19:A22"/>
    <mergeCell ref="A35:H35"/>
    <mergeCell ref="A36:H36"/>
    <mergeCell ref="A23:B23"/>
    <mergeCell ref="A24:A27"/>
    <mergeCell ref="A28:B28"/>
    <mergeCell ref="H29:H32"/>
    <mergeCell ref="C28:C32"/>
    <mergeCell ref="A29:A32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I5"/>
  <sheetViews>
    <sheetView zoomScale="90" zoomScaleNormal="90" workbookViewId="0">
      <selection sqref="A1:H1"/>
    </sheetView>
  </sheetViews>
  <sheetFormatPr defaultColWidth="9.109375" defaultRowHeight="14.4" x14ac:dyDescent="0.3"/>
  <cols>
    <col min="1" max="1" width="60.44140625" style="16" customWidth="1"/>
    <col min="2" max="3" width="13.6640625" style="16" customWidth="1"/>
    <col min="4" max="4" width="17.109375" style="16" customWidth="1"/>
    <col min="5" max="5" width="15" style="16" customWidth="1"/>
    <col min="6" max="6" width="31" style="16" customWidth="1"/>
    <col min="7" max="7" width="25.6640625" style="16" customWidth="1"/>
    <col min="8" max="8" width="35" style="16" customWidth="1"/>
    <col min="9" max="9" width="9.109375" style="16"/>
  </cols>
  <sheetData>
    <row r="1" spans="1:8" x14ac:dyDescent="0.3">
      <c r="A1" s="102" t="s">
        <v>101</v>
      </c>
      <c r="B1" s="102"/>
      <c r="C1" s="102"/>
      <c r="D1" s="102"/>
      <c r="E1" s="102"/>
      <c r="F1" s="102"/>
      <c r="G1" s="102"/>
      <c r="H1" s="102"/>
    </row>
    <row r="3" spans="1:8" ht="44.25" customHeight="1" x14ac:dyDescent="0.3">
      <c r="A3" s="6" t="s">
        <v>102</v>
      </c>
      <c r="B3" s="6" t="s">
        <v>103</v>
      </c>
      <c r="C3" s="6" t="s">
        <v>104</v>
      </c>
      <c r="D3" s="6" t="s">
        <v>105</v>
      </c>
      <c r="E3" s="6" t="s">
        <v>106</v>
      </c>
      <c r="F3" s="6" t="s">
        <v>107</v>
      </c>
      <c r="G3" s="6" t="s">
        <v>108</v>
      </c>
      <c r="H3" s="6" t="s">
        <v>109</v>
      </c>
    </row>
    <row r="4" spans="1:8" ht="39" customHeight="1" x14ac:dyDescent="0.3">
      <c r="A4" s="25" t="s">
        <v>110</v>
      </c>
      <c r="B4" s="26" t="s">
        <v>95</v>
      </c>
      <c r="C4" s="27">
        <v>0.56001562500000002</v>
      </c>
      <c r="D4" s="27">
        <v>5103.9171675885</v>
      </c>
      <c r="E4" s="26">
        <v>6</v>
      </c>
      <c r="F4" s="26"/>
      <c r="G4" s="27">
        <v>2858.2733625553001</v>
      </c>
      <c r="H4" s="28"/>
    </row>
    <row r="5" spans="1:8" ht="39" customHeight="1" x14ac:dyDescent="0.3">
      <c r="A5" s="25" t="s">
        <v>111</v>
      </c>
      <c r="B5" s="26" t="s">
        <v>95</v>
      </c>
      <c r="C5" s="27">
        <v>0.1633125</v>
      </c>
      <c r="D5" s="27">
        <v>818.22700652441995</v>
      </c>
      <c r="E5" s="26">
        <v>6</v>
      </c>
      <c r="F5" s="26"/>
      <c r="G5" s="27">
        <v>133.62669800302001</v>
      </c>
      <c r="H5" s="28"/>
    </row>
  </sheetData>
  <mergeCells count="1">
    <mergeCell ref="A1:H1"/>
  </mergeCells>
  <pageMargins left="0.19685039370078999" right="0.31496062992126" top="0.74803149606299002" bottom="0.74803149606299002" header="0.31496062992126" footer="0.31496062992126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Сводка затрат</vt:lpstr>
      <vt:lpstr>ССР</vt:lpstr>
      <vt:lpstr>ОСР 27-02-01</vt:lpstr>
      <vt:lpstr>ОСР 27-09-01</vt:lpstr>
      <vt:lpstr>ОСР 27-12-01</vt:lpstr>
      <vt:lpstr>Источники ЦИ</vt:lpstr>
      <vt:lpstr>Цена МАТ и ОБ по ТКП</vt:lpstr>
    </vt:vector>
  </TitlesOfParts>
  <Company>Hydroproject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sasha prosekova</cp:lastModifiedBy>
  <dcterms:created xsi:type="dcterms:W3CDTF">2021-08-10T06:39:51Z</dcterms:created>
  <dcterms:modified xsi:type="dcterms:W3CDTF">2025-11-18T06:55:51Z</dcterms:modified>
</cp:coreProperties>
</file>